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pacc.sharepoint.com/sites/AMP/Documentos Partilhados/PEPAC 2023-2027/13.MONITORIZAÇÃO/02_ACOMPANHAMENTO/Site/2026/2026.08/"/>
    </mc:Choice>
  </mc:AlternateContent>
  <xr:revisionPtr revIDLastSave="8" documentId="8_{F24D531C-455C-4E49-8F50-39A415FA2716}" xr6:coauthVersionLast="47" xr6:coauthVersionMax="47" xr10:uidLastSave="{5B75C3C7-F2FB-47EB-9708-7E403ACB8B9D}"/>
  <bookViews>
    <workbookView xWindow="-108" yWindow="-108" windowWidth="23256" windowHeight="12456" xr2:uid="{435CBFCD-8B45-4430-A30F-FFDD3C0F7CB8}"/>
  </bookViews>
  <sheets>
    <sheet name="QS_Interv" sheetId="1" r:id="rId1"/>
  </sheets>
  <definedNames>
    <definedName name="_xlnm.Print_Area" localSheetId="0">QS_Interv!$B$1:$O$97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2" i="1" l="1"/>
  <c r="M92" i="1"/>
  <c r="L92" i="1"/>
  <c r="M91" i="1"/>
  <c r="H90" i="1"/>
  <c r="O91" i="1"/>
  <c r="K90" i="1"/>
  <c r="O90" i="1" s="1"/>
  <c r="G90" i="1"/>
  <c r="F90" i="1"/>
  <c r="E90" i="1"/>
  <c r="L89" i="1"/>
  <c r="N89" i="1"/>
  <c r="M89" i="1"/>
  <c r="O89" i="1"/>
  <c r="M88" i="1"/>
  <c r="L88" i="1"/>
  <c r="N88" i="1"/>
  <c r="O87" i="1"/>
  <c r="L87" i="1"/>
  <c r="M87" i="1"/>
  <c r="O86" i="1"/>
  <c r="G84" i="1"/>
  <c r="L86" i="1"/>
  <c r="N85" i="1"/>
  <c r="O85" i="1"/>
  <c r="F84" i="1"/>
  <c r="K84" i="1"/>
  <c r="E84" i="1"/>
  <c r="N83" i="1"/>
  <c r="L83" i="1"/>
  <c r="O83" i="1"/>
  <c r="M83" i="1"/>
  <c r="O82" i="1"/>
  <c r="N82" i="1"/>
  <c r="M82" i="1"/>
  <c r="L82" i="1"/>
  <c r="L81" i="1"/>
  <c r="O81" i="1"/>
  <c r="N81" i="1"/>
  <c r="M81" i="1"/>
  <c r="O80" i="1"/>
  <c r="M80" i="1"/>
  <c r="N80" i="1"/>
  <c r="L80" i="1"/>
  <c r="O79" i="1"/>
  <c r="N79" i="1"/>
  <c r="M79" i="1"/>
  <c r="L79" i="1"/>
  <c r="M78" i="1"/>
  <c r="O78" i="1"/>
  <c r="N78" i="1"/>
  <c r="L78" i="1"/>
  <c r="N77" i="1"/>
  <c r="O77" i="1"/>
  <c r="M77" i="1"/>
  <c r="L77" i="1"/>
  <c r="M76" i="1"/>
  <c r="L76" i="1"/>
  <c r="L75" i="1"/>
  <c r="O75" i="1"/>
  <c r="J74" i="1"/>
  <c r="M75" i="1"/>
  <c r="M74" i="1"/>
  <c r="K74" i="1"/>
  <c r="I74" i="1"/>
  <c r="H74" i="1"/>
  <c r="G74" i="1"/>
  <c r="F74" i="1"/>
  <c r="E74" i="1"/>
  <c r="M70" i="1"/>
  <c r="O70" i="1"/>
  <c r="N70" i="1"/>
  <c r="M69" i="1"/>
  <c r="L69" i="1"/>
  <c r="O69" i="1"/>
  <c r="N69" i="1"/>
  <c r="M68" i="1"/>
  <c r="L68" i="1"/>
  <c r="O68" i="1"/>
  <c r="N68" i="1"/>
  <c r="L67" i="1"/>
  <c r="O67" i="1"/>
  <c r="N67" i="1"/>
  <c r="M67" i="1"/>
  <c r="K65" i="1"/>
  <c r="N66" i="1"/>
  <c r="I65" i="1"/>
  <c r="L66" i="1"/>
  <c r="H65" i="1"/>
  <c r="G65" i="1"/>
  <c r="M64" i="1"/>
  <c r="L64" i="1"/>
  <c r="N64" i="1"/>
  <c r="L63" i="1"/>
  <c r="O63" i="1"/>
  <c r="J62" i="1"/>
  <c r="N62" i="1" s="1"/>
  <c r="M63" i="1"/>
  <c r="H62" i="1"/>
  <c r="I62" i="1"/>
  <c r="M62" i="1" s="1"/>
  <c r="G62" i="1"/>
  <c r="F62" i="1"/>
  <c r="E62" i="1"/>
  <c r="M61" i="1"/>
  <c r="L61" i="1"/>
  <c r="O61" i="1"/>
  <c r="N61" i="1"/>
  <c r="M60" i="1"/>
  <c r="L60" i="1"/>
  <c r="O60" i="1"/>
  <c r="N60" i="1"/>
  <c r="L59" i="1"/>
  <c r="O59" i="1"/>
  <c r="N59" i="1"/>
  <c r="M59" i="1"/>
  <c r="O58" i="1"/>
  <c r="N58" i="1"/>
  <c r="M58" i="1"/>
  <c r="L58" i="1"/>
  <c r="O57" i="1"/>
  <c r="M57" i="1"/>
  <c r="H56" i="1"/>
  <c r="F56" i="1"/>
  <c r="K56" i="1"/>
  <c r="G56" i="1"/>
  <c r="G55" i="1" s="1"/>
  <c r="M54" i="1"/>
  <c r="O54" i="1"/>
  <c r="N54" i="1"/>
  <c r="M53" i="1"/>
  <c r="L53" i="1"/>
  <c r="O53" i="1"/>
  <c r="E46" i="1"/>
  <c r="M52" i="1"/>
  <c r="L52" i="1"/>
  <c r="O52" i="1"/>
  <c r="N52" i="1"/>
  <c r="L51" i="1"/>
  <c r="O51" i="1"/>
  <c r="N51" i="1"/>
  <c r="M51" i="1"/>
  <c r="O50" i="1"/>
  <c r="N50" i="1"/>
  <c r="M50" i="1"/>
  <c r="L50" i="1"/>
  <c r="O49" i="1"/>
  <c r="M49" i="1"/>
  <c r="O48" i="1"/>
  <c r="L48" i="1"/>
  <c r="N47" i="1"/>
  <c r="G46" i="1"/>
  <c r="F46" i="1"/>
  <c r="I46" i="1"/>
  <c r="M45" i="1"/>
  <c r="M44" i="1"/>
  <c r="O44" i="1"/>
  <c r="N44" i="1"/>
  <c r="M43" i="1"/>
  <c r="L43" i="1"/>
  <c r="O43" i="1"/>
  <c r="F42" i="1"/>
  <c r="N43" i="1"/>
  <c r="K42" i="1"/>
  <c r="O42" i="1" s="1"/>
  <c r="J42" i="1"/>
  <c r="I42" i="1"/>
  <c r="H42" i="1"/>
  <c r="G42" i="1"/>
  <c r="M40" i="1"/>
  <c r="L40" i="1"/>
  <c r="N39" i="1"/>
  <c r="O39" i="1"/>
  <c r="M38" i="1"/>
  <c r="G37" i="1"/>
  <c r="O38" i="1"/>
  <c r="K37" i="1"/>
  <c r="H37" i="1"/>
  <c r="M36" i="1"/>
  <c r="O35" i="1"/>
  <c r="M35" i="1"/>
  <c r="L35" i="1"/>
  <c r="G32" i="1"/>
  <c r="G31" i="1" s="1"/>
  <c r="N35" i="1"/>
  <c r="N34" i="1"/>
  <c r="L34" i="1"/>
  <c r="O34" i="1"/>
  <c r="M34" i="1"/>
  <c r="M33" i="1"/>
  <c r="O33" i="1"/>
  <c r="L33" i="1"/>
  <c r="I32" i="1"/>
  <c r="H32" i="1"/>
  <c r="E32" i="1"/>
  <c r="O30" i="1"/>
  <c r="L30" i="1"/>
  <c r="N29" i="1"/>
  <c r="G28" i="1"/>
  <c r="K28" i="1"/>
  <c r="I28" i="1"/>
  <c r="E28" i="1"/>
  <c r="N27" i="1"/>
  <c r="M27" i="1"/>
  <c r="O26" i="1"/>
  <c r="L26" i="1"/>
  <c r="N25" i="1"/>
  <c r="O25" i="1"/>
  <c r="M24" i="1"/>
  <c r="O24" i="1"/>
  <c r="N24" i="1"/>
  <c r="O23" i="1"/>
  <c r="L23" i="1"/>
  <c r="M23" i="1"/>
  <c r="N23" i="1"/>
  <c r="N22" i="1"/>
  <c r="M22" i="1"/>
  <c r="L22" i="1"/>
  <c r="M21" i="1"/>
  <c r="O21" i="1"/>
  <c r="L21" i="1"/>
  <c r="L20" i="1"/>
  <c r="O20" i="1"/>
  <c r="N20" i="1"/>
  <c r="M20" i="1"/>
  <c r="N19" i="1"/>
  <c r="M19" i="1"/>
  <c r="O18" i="1"/>
  <c r="L18" i="1"/>
  <c r="N17" i="1"/>
  <c r="M16" i="1"/>
  <c r="G15" i="1"/>
  <c r="O16" i="1"/>
  <c r="E15" i="1"/>
  <c r="E14" i="1" s="1"/>
  <c r="L32" i="1" l="1"/>
  <c r="G14" i="1"/>
  <c r="I41" i="1"/>
  <c r="E72" i="1"/>
  <c r="L90" i="1"/>
  <c r="O74" i="1"/>
  <c r="G72" i="1"/>
  <c r="F55" i="1"/>
  <c r="H31" i="1"/>
  <c r="L62" i="1"/>
  <c r="L74" i="1"/>
  <c r="F28" i="1"/>
  <c r="O28" i="1" s="1"/>
  <c r="O29" i="1"/>
  <c r="J32" i="1"/>
  <c r="N33" i="1"/>
  <c r="N74" i="1"/>
  <c r="L19" i="1"/>
  <c r="N16" i="1"/>
  <c r="H15" i="1"/>
  <c r="N21" i="1"/>
  <c r="E37" i="1"/>
  <c r="L37" i="1" s="1"/>
  <c r="N38" i="1"/>
  <c r="F41" i="1"/>
  <c r="M41" i="1" s="1"/>
  <c r="G41" i="1"/>
  <c r="G12" i="1" s="1"/>
  <c r="G10" i="1" s="1"/>
  <c r="M46" i="1"/>
  <c r="H55" i="1"/>
  <c r="O84" i="1"/>
  <c r="O17" i="1"/>
  <c r="F15" i="1"/>
  <c r="F14" i="1" s="1"/>
  <c r="O22" i="1"/>
  <c r="K15" i="1"/>
  <c r="L27" i="1"/>
  <c r="L17" i="1"/>
  <c r="M18" i="1"/>
  <c r="L25" i="1"/>
  <c r="M26" i="1"/>
  <c r="L29" i="1"/>
  <c r="M30" i="1"/>
  <c r="K32" i="1"/>
  <c r="F37" i="1"/>
  <c r="O37" i="1" s="1"/>
  <c r="L39" i="1"/>
  <c r="E42" i="1"/>
  <c r="E41" i="1" s="1"/>
  <c r="M42" i="1"/>
  <c r="L45" i="1"/>
  <c r="L47" i="1"/>
  <c r="M48" i="1"/>
  <c r="N49" i="1"/>
  <c r="I56" i="1"/>
  <c r="N57" i="1"/>
  <c r="K62" i="1"/>
  <c r="O62" i="1" s="1"/>
  <c r="J65" i="1"/>
  <c r="O66" i="1"/>
  <c r="L85" i="1"/>
  <c r="M86" i="1"/>
  <c r="N87" i="1"/>
  <c r="O88" i="1"/>
  <c r="I90" i="1"/>
  <c r="M90" i="1" s="1"/>
  <c r="N91" i="1"/>
  <c r="O92" i="1"/>
  <c r="L16" i="1"/>
  <c r="M17" i="1"/>
  <c r="N18" i="1"/>
  <c r="O19" i="1"/>
  <c r="L24" i="1"/>
  <c r="M25" i="1"/>
  <c r="N26" i="1"/>
  <c r="O27" i="1"/>
  <c r="H28" i="1"/>
  <c r="L28" i="1" s="1"/>
  <c r="M29" i="1"/>
  <c r="N30" i="1"/>
  <c r="L36" i="1"/>
  <c r="L38" i="1"/>
  <c r="M39" i="1"/>
  <c r="L44" i="1"/>
  <c r="H46" i="1"/>
  <c r="L46" i="1" s="1"/>
  <c r="M47" i="1"/>
  <c r="N48" i="1"/>
  <c r="L54" i="1"/>
  <c r="J56" i="1"/>
  <c r="L70" i="1"/>
  <c r="F72" i="1"/>
  <c r="H84" i="1"/>
  <c r="M85" i="1"/>
  <c r="N86" i="1"/>
  <c r="J90" i="1"/>
  <c r="N90" i="1" s="1"/>
  <c r="I84" i="1"/>
  <c r="I15" i="1"/>
  <c r="J28" i="1"/>
  <c r="N28" i="1" s="1"/>
  <c r="F32" i="1"/>
  <c r="I37" i="1"/>
  <c r="J46" i="1"/>
  <c r="O47" i="1"/>
  <c r="E65" i="1"/>
  <c r="L65" i="1" s="1"/>
  <c r="J84" i="1"/>
  <c r="N84" i="1" s="1"/>
  <c r="J15" i="1"/>
  <c r="J37" i="1"/>
  <c r="K46" i="1"/>
  <c r="N53" i="1"/>
  <c r="E56" i="1"/>
  <c r="E55" i="1" s="1"/>
  <c r="F65" i="1"/>
  <c r="M65" i="1" s="1"/>
  <c r="L49" i="1"/>
  <c r="O56" i="1"/>
  <c r="L57" i="1"/>
  <c r="N63" i="1"/>
  <c r="O64" i="1"/>
  <c r="M66" i="1"/>
  <c r="K72" i="1"/>
  <c r="N75" i="1"/>
  <c r="L91" i="1"/>
  <c r="M28" i="1" l="1"/>
  <c r="L42" i="1"/>
  <c r="N42" i="1"/>
  <c r="O65" i="1"/>
  <c r="E31" i="1"/>
  <c r="L31" i="1" s="1"/>
  <c r="N37" i="1"/>
  <c r="M84" i="1"/>
  <c r="I72" i="1"/>
  <c r="M72" i="1" s="1"/>
  <c r="K31" i="1"/>
  <c r="O32" i="1"/>
  <c r="H14" i="1"/>
  <c r="L15" i="1"/>
  <c r="N46" i="1"/>
  <c r="J41" i="1"/>
  <c r="N41" i="1" s="1"/>
  <c r="J72" i="1"/>
  <c r="N72" i="1" s="1"/>
  <c r="I55" i="1"/>
  <c r="M55" i="1" s="1"/>
  <c r="M56" i="1"/>
  <c r="J55" i="1"/>
  <c r="N55" i="1" s="1"/>
  <c r="N56" i="1"/>
  <c r="K55" i="1"/>
  <c r="O55" i="1" s="1"/>
  <c r="M37" i="1"/>
  <c r="I31" i="1"/>
  <c r="H41" i="1"/>
  <c r="L41" i="1" s="1"/>
  <c r="L56" i="1"/>
  <c r="M15" i="1"/>
  <c r="I14" i="1"/>
  <c r="L55" i="1"/>
  <c r="J14" i="1"/>
  <c r="N15" i="1"/>
  <c r="F31" i="1"/>
  <c r="F12" i="1" s="1"/>
  <c r="F10" i="1" s="1"/>
  <c r="M32" i="1"/>
  <c r="N65" i="1"/>
  <c r="O15" i="1"/>
  <c r="K14" i="1"/>
  <c r="J31" i="1"/>
  <c r="N32" i="1"/>
  <c r="O72" i="1"/>
  <c r="K41" i="1"/>
  <c r="O41" i="1" s="1"/>
  <c r="O46" i="1"/>
  <c r="L84" i="1"/>
  <c r="H72" i="1"/>
  <c r="L72" i="1" s="1"/>
  <c r="N31" i="1" l="1"/>
  <c r="M31" i="1"/>
  <c r="E12" i="1"/>
  <c r="E10" i="1" s="1"/>
  <c r="H12" i="1"/>
  <c r="L14" i="1"/>
  <c r="I12" i="1"/>
  <c r="M14" i="1"/>
  <c r="J12" i="1"/>
  <c r="N14" i="1"/>
  <c r="K12" i="1"/>
  <c r="O14" i="1"/>
  <c r="O31" i="1"/>
  <c r="J10" i="1" l="1"/>
  <c r="N12" i="1"/>
  <c r="K10" i="1"/>
  <c r="O12" i="1"/>
  <c r="M12" i="1"/>
  <c r="I10" i="1"/>
  <c r="H10" i="1"/>
  <c r="L12" i="1"/>
  <c r="L10" i="1" l="1"/>
  <c r="M10" i="1"/>
  <c r="O10" i="1"/>
  <c r="N10" i="1"/>
</calcChain>
</file>

<file path=xl/sharedStrings.xml><?xml version="1.0" encoding="utf-8"?>
<sst xmlns="http://schemas.openxmlformats.org/spreadsheetml/2006/main" count="198" uniqueCount="178">
  <si>
    <t>Quadro Síntese da Execução Financeira do PEPAC no Continente</t>
  </si>
  <si>
    <t>Dados reportados a</t>
  </si>
  <si>
    <t>CÓDIGO INTERVENÇÃO</t>
  </si>
  <si>
    <t>DESCRIÇÃO DA INTERVENÇÃO</t>
  </si>
  <si>
    <t>Artigo</t>
  </si>
  <si>
    <r>
      <t>PROGRAMAÇÃO</t>
    </r>
    <r>
      <rPr>
        <sz val="10"/>
        <color rgb="FFF5FDCF"/>
        <rFont val="Aptos"/>
        <family val="2"/>
      </rPr>
      <t xml:space="preserve"> [a]</t>
    </r>
  </si>
  <si>
    <r>
      <t>COMPROMISSOS</t>
    </r>
    <r>
      <rPr>
        <sz val="10"/>
        <color rgb="FFF5FDCF"/>
        <rFont val="Aptos"/>
        <family val="2"/>
      </rPr>
      <t xml:space="preserve"> [c] [d]</t>
    </r>
  </si>
  <si>
    <r>
      <t>PAGAMENTOS</t>
    </r>
    <r>
      <rPr>
        <sz val="10"/>
        <color rgb="FFF5FDCF"/>
        <rFont val="Aptos"/>
        <family val="2"/>
      </rPr>
      <t xml:space="preserve"> [b]</t>
    </r>
  </si>
  <si>
    <t>INDICADORES</t>
  </si>
  <si>
    <t>Despesa
pública</t>
  </si>
  <si>
    <t>FEADER</t>
  </si>
  <si>
    <t>Nº</t>
  </si>
  <si>
    <r>
      <t>Taxa de compromisso</t>
    </r>
    <r>
      <rPr>
        <sz val="10"/>
        <color rgb="FFF5FDCF"/>
        <rFont val="Aptos"/>
        <family val="2"/>
      </rPr>
      <t xml:space="preserve"> (%)</t>
    </r>
  </si>
  <si>
    <r>
      <t>Taxa de execução</t>
    </r>
    <r>
      <rPr>
        <sz val="10"/>
        <color rgb="FFF5FDCF"/>
        <rFont val="Aptos"/>
        <family val="2"/>
      </rPr>
      <t xml:space="preserve"> (%)</t>
    </r>
  </si>
  <si>
    <t>Mil euros</t>
  </si>
  <si>
    <t>[1]</t>
  </si>
  <si>
    <t>[2]</t>
  </si>
  <si>
    <t>[3]</t>
  </si>
  <si>
    <t>[4]</t>
  </si>
  <si>
    <t>[5]</t>
  </si>
  <si>
    <t>[6]</t>
  </si>
  <si>
    <t>[7]</t>
  </si>
  <si>
    <t>[8] = [4] / [1]</t>
  </si>
  <si>
    <t>[9] = [5] / [1]</t>
  </si>
  <si>
    <t>[10] = [6] / [1]</t>
  </si>
  <si>
    <t>[11] = [7] / [2]</t>
  </si>
  <si>
    <t>TOTAL PEPAC CONTINENTE</t>
  </si>
  <si>
    <t>TOTAL EIXO C. DESENVOLVIMENTO RURAL</t>
  </si>
  <si>
    <t>C.1. Gestão Ambiental e Climática</t>
  </si>
  <si>
    <t>C.1.1. Compromissos agroambientais e clima</t>
  </si>
  <si>
    <t>C.1.1.1.1.1</t>
  </si>
  <si>
    <t>Conservação do solo - Sementeira direta</t>
  </si>
  <si>
    <t>70º</t>
  </si>
  <si>
    <t>C.1.1.1.1.2</t>
  </si>
  <si>
    <t>Conservação do solo - Enrelvamento</t>
  </si>
  <si>
    <t>C.1.1.1.1.3</t>
  </si>
  <si>
    <t>Conservação do solo - Pastagens biodiversas</t>
  </si>
  <si>
    <t>C.1.1.1.2</t>
  </si>
  <si>
    <t>Uso eficiente da água</t>
  </si>
  <si>
    <t>C.1.1.2.1</t>
  </si>
  <si>
    <t>Montados e lameiros</t>
  </si>
  <si>
    <t>C.1.1.2.2</t>
  </si>
  <si>
    <t>Culturas permanentes e paisagens tradicionais</t>
  </si>
  <si>
    <t>C.1.1.3</t>
  </si>
  <si>
    <t>Mosaico agroflorestal</t>
  </si>
  <si>
    <t>C.1.1.4</t>
  </si>
  <si>
    <t>Manutenção de raças autóctones</t>
  </si>
  <si>
    <t>C.1.1.5</t>
  </si>
  <si>
    <t>Conservação e melhoramento de recursos genéticos (animais, vegetais e florestais)</t>
  </si>
  <si>
    <t>C.1.1.6</t>
  </si>
  <si>
    <t>Apoio à apicultura para a biodiversidade</t>
  </si>
  <si>
    <t>C.1.1.7</t>
  </si>
  <si>
    <t xml:space="preserve">Produção integrada - PRODI  </t>
  </si>
  <si>
    <t>C.1.1.8</t>
  </si>
  <si>
    <t>Agricultura biológica (Conversão e Manutenção)</t>
  </si>
  <si>
    <t>C.1.2. Manutenção da atividade agrícola em zonas com condicionantes</t>
  </si>
  <si>
    <t>C.1.2.1</t>
  </si>
  <si>
    <t>Apoio às zonas com condicionantes naturais</t>
  </si>
  <si>
    <t>71º</t>
  </si>
  <si>
    <t>C.1.2.2</t>
  </si>
  <si>
    <t>Pagamento rede natura</t>
  </si>
  <si>
    <t>72º</t>
  </si>
  <si>
    <t xml:space="preserve"> C.2. Investimento e Rejuvenescimento</t>
  </si>
  <si>
    <t>C.2.1. Investimentos na exploração agrícola</t>
  </si>
  <si>
    <t>C.2.1.1</t>
  </si>
  <si>
    <t>Investimento produtivo agrícola - Modernização</t>
  </si>
  <si>
    <t>73º e 74º</t>
  </si>
  <si>
    <t>C.2.1.2</t>
  </si>
  <si>
    <t>Investimento produtivo agrícola - Desempenho ambiental</t>
  </si>
  <si>
    <t>C.2.1.3</t>
  </si>
  <si>
    <t>Investimentos não produtivos</t>
  </si>
  <si>
    <t>C.2.1.4</t>
  </si>
  <si>
    <t>Investimento produtivo agrícola - Instrumento financeiro</t>
  </si>
  <si>
    <t>C.2.2. Instalação de jovens agricultores</t>
  </si>
  <si>
    <t>C.2.2.1</t>
  </si>
  <si>
    <t>Prémio instalação jovens agricultores</t>
  </si>
  <si>
    <t>75º</t>
  </si>
  <si>
    <t>C.2.2.2</t>
  </si>
  <si>
    <t>Investimento produtivo jovens agricultores</t>
  </si>
  <si>
    <t>C.2.2.3</t>
  </si>
  <si>
    <t>Investimento produtivo jovens agricultores - Instrumento financeiro</t>
  </si>
  <si>
    <t xml:space="preserve"> C.3. Sustentabilidade das Zonas Rurais</t>
  </si>
  <si>
    <t>C.3.1. Investimentos na bioeconomia de base agrícola/florestal</t>
  </si>
  <si>
    <t>C.3.1.1</t>
  </si>
  <si>
    <t>Investimento produtivo bioeconomia - Modernização</t>
  </si>
  <si>
    <t>C.3.1.2</t>
  </si>
  <si>
    <t>Investimento na bioeconomia - Desempenho ambiental</t>
  </si>
  <si>
    <t>C.3.1.3</t>
  </si>
  <si>
    <t>Investimento produtivo bioeconomia - Instrumento financeiro</t>
  </si>
  <si>
    <t>C.3.2. Silvicultura sustentável</t>
  </si>
  <si>
    <t>C.3.2.1</t>
  </si>
  <si>
    <t>Florestação de terras agrícolas e não-agrícolas</t>
  </si>
  <si>
    <t>C.3.2.2</t>
  </si>
  <si>
    <t>Instalação de sistemas agroflorestais</t>
  </si>
  <si>
    <t>C.3.2.3</t>
  </si>
  <si>
    <t>Prevenção da floresta contra agentes bióticos e abióticos</t>
  </si>
  <si>
    <t>C.3.2.4</t>
  </si>
  <si>
    <t>Restabelecimento do potencial silvícola na sequência de catástrofes…</t>
  </si>
  <si>
    <t>C.3.2.5</t>
  </si>
  <si>
    <t>Promoção dos serviços de ecossistema</t>
  </si>
  <si>
    <t>C.3.2.6</t>
  </si>
  <si>
    <t>Melhoria do valor económico das florestas</t>
  </si>
  <si>
    <t>C.3.2.7</t>
  </si>
  <si>
    <t>Gestão da fauna selvagem</t>
  </si>
  <si>
    <t>C.3.2.8</t>
  </si>
  <si>
    <t>Prémio à perda de rendimento e à manutenção de investimentos florestais</t>
  </si>
  <si>
    <t>C.4. Risco e Organização da Produção</t>
  </si>
  <si>
    <t>C.4.1. Gestão de riscos</t>
  </si>
  <si>
    <t>C.4.1.1</t>
  </si>
  <si>
    <t>Seguros</t>
  </si>
  <si>
    <t>76º</t>
  </si>
  <si>
    <t>C.4.1.2</t>
  </si>
  <si>
    <t>Prevenção de calamidades e catástrofes naturais</t>
  </si>
  <si>
    <t>C.4.1.3</t>
  </si>
  <si>
    <t>Restabelecimento do potencial produtivo</t>
  </si>
  <si>
    <t>C.4.1.4</t>
  </si>
  <si>
    <t>Fundo de emergência rural</t>
  </si>
  <si>
    <t>C.4.2</t>
  </si>
  <si>
    <t>Apoio à promoção de produtos de qualidade</t>
  </si>
  <si>
    <t>77º</t>
  </si>
  <si>
    <t>C.4.3. Organização da produção</t>
  </si>
  <si>
    <t>C.4.3.1</t>
  </si>
  <si>
    <t>Criação de agrupamentos e organizações de produtores</t>
  </si>
  <si>
    <t>C.4.3.2</t>
  </si>
  <si>
    <t>Organizações interprofissionais</t>
  </si>
  <si>
    <t>C.5. Conhecimento</t>
  </si>
  <si>
    <t>C.5.1</t>
  </si>
  <si>
    <t>Grupos operacionais para a inovação</t>
  </si>
  <si>
    <t>C.5.2</t>
  </si>
  <si>
    <t>Formação e informação</t>
  </si>
  <si>
    <t>78º</t>
  </si>
  <si>
    <t>C.5.3</t>
  </si>
  <si>
    <t>Aconselhamento</t>
  </si>
  <si>
    <t>C.5.4</t>
  </si>
  <si>
    <t>Conhecimento - Agroambiental e climático</t>
  </si>
  <si>
    <t>C.5.5</t>
  </si>
  <si>
    <t>Acompanhamento técnico especializado - Intercâmbio de conhecimento</t>
  </si>
  <si>
    <t>TOTAL EIXO D. ABORDAGEM TERRITORIAL INTEGRADA</t>
  </si>
  <si>
    <t>D.1</t>
  </si>
  <si>
    <t>D.1. Desenvolvimento local de base comunitária</t>
  </si>
  <si>
    <t>D.1.1</t>
  </si>
  <si>
    <t>Estratégias de desenvolvimento local</t>
  </si>
  <si>
    <t>D.1.1.1</t>
  </si>
  <si>
    <t>Implementação das Estratégias</t>
  </si>
  <si>
    <t>D.1.1.1.1</t>
  </si>
  <si>
    <t>Pequenos investimentos na exploração agrícola</t>
  </si>
  <si>
    <t>D.1.1.1.2</t>
  </si>
  <si>
    <t>Pequenos investimentos na bioeconomia e economia circular</t>
  </si>
  <si>
    <t>D.1.1.1.3</t>
  </si>
  <si>
    <t>Investimentos em diversificação, comércio e serviços associado</t>
  </si>
  <si>
    <t>D.1.1.1.4</t>
  </si>
  <si>
    <t>Inovação na comercialização, cadeias curtas e mercados locais</t>
  </si>
  <si>
    <t>D.1.1.1.5</t>
  </si>
  <si>
    <t>Conservação e valorização do património local</t>
  </si>
  <si>
    <t>D.1.1.2</t>
  </si>
  <si>
    <t>Cooperação</t>
  </si>
  <si>
    <t>D.1.2</t>
  </si>
  <si>
    <t>Gestão, acompanhamento e avaliação da estratégia e sua animação</t>
  </si>
  <si>
    <t>D.2. Programas de Ação em Áreas Sensíveis</t>
  </si>
  <si>
    <t>D.2.1</t>
  </si>
  <si>
    <t>Planos zonais agroambientais</t>
  </si>
  <si>
    <t>D.2.2</t>
  </si>
  <si>
    <t>Gestão do montado por resultados</t>
  </si>
  <si>
    <t>D.2.3</t>
  </si>
  <si>
    <t>Gestão integrada em zonas críticas</t>
  </si>
  <si>
    <t>D.2.4</t>
  </si>
  <si>
    <t>Proteção de espécies com estatuto - Superfície agrícola</t>
  </si>
  <si>
    <t>D.2.5</t>
  </si>
  <si>
    <t>Proteção de espécies com estatuto - Silvoambientais</t>
  </si>
  <si>
    <t>D.3. Regadios Coletivos Sustentáveis</t>
  </si>
  <si>
    <t>D.3.1</t>
  </si>
  <si>
    <t>Desenvolvimento do regadio sustentável</t>
  </si>
  <si>
    <t>D.3.2</t>
  </si>
  <si>
    <t>Melhoria da sustentabilidade dos regadios existentes</t>
  </si>
  <si>
    <t>[a] Decisão C (2025) 8543 de 12 de dezembro.</t>
  </si>
  <si>
    <t>[b] Informação enviada pelo IFAP.</t>
  </si>
  <si>
    <t>[c] Inclui a estimativa de compromissos das MZDs e da Rede Natura considerando a abertura do PU 2026.</t>
  </si>
  <si>
    <t>[d] Considerada a estimativa de compromissos dos seguros para a campanha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</si>
</sst>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0000"/>
    <numFmt numFmtId="165" formatCode="#,##0.000"/>
  </numFmts>
  <fonts count="24" x14ac:knownFonts="1"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0"/>
      <color theme="1" tint="0.14999847407452621"/>
      <name val="Aptos"/>
      <family val="2"/>
    </font>
    <font>
      <b/>
      <sz val="10"/>
      <color rgb="FFC00000"/>
      <name val="Aptos"/>
      <family val="2"/>
    </font>
    <font>
      <sz val="10"/>
      <color theme="1" tint="0.14999847407452621"/>
      <name val="Aptos"/>
      <family val="2"/>
    </font>
    <font>
      <b/>
      <sz val="16"/>
      <color theme="1" tint="0.14999847407452621"/>
      <name val="Aptos"/>
      <family val="2"/>
    </font>
    <font>
      <sz val="10"/>
      <name val="Arial"/>
      <family val="2"/>
    </font>
    <font>
      <sz val="11"/>
      <color theme="1" tint="0.14999847407452621"/>
      <name val="Aptos"/>
      <family val="2"/>
    </font>
    <font>
      <b/>
      <sz val="10"/>
      <color rgb="FFF5FDCF"/>
      <name val="Aptos"/>
      <family val="2"/>
    </font>
    <font>
      <sz val="10"/>
      <color rgb="FFF5FDCF"/>
      <name val="Aptos"/>
      <family val="2"/>
    </font>
    <font>
      <sz val="8"/>
      <name val="Aptos"/>
      <family val="2"/>
    </font>
    <font>
      <b/>
      <sz val="10"/>
      <color theme="2"/>
      <name val="Aptos"/>
      <family val="2"/>
    </font>
    <font>
      <sz val="10"/>
      <color theme="1" tint="0.249977111117893"/>
      <name val="Aptos"/>
      <family val="2"/>
    </font>
    <font>
      <b/>
      <sz val="11"/>
      <color rgb="FFF5FDCF"/>
      <name val="Aptos"/>
      <family val="2"/>
    </font>
    <font>
      <sz val="11"/>
      <color rgb="FFF5FDCF"/>
      <name val="Aptos"/>
      <family val="2"/>
    </font>
    <font>
      <sz val="11"/>
      <color rgb="FF000000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1"/>
      <color rgb="FF194B50"/>
      <name val="Aptos"/>
      <family val="2"/>
    </font>
    <font>
      <b/>
      <sz val="10"/>
      <color theme="4" tint="0.79998168889431442"/>
      <name val="Aptos"/>
      <family val="2"/>
    </font>
    <font>
      <i/>
      <sz val="10"/>
      <color theme="1" tint="0.14999847407452621"/>
      <name val="Aptos"/>
      <family val="2"/>
    </font>
    <font>
      <i/>
      <sz val="10"/>
      <name val="Aptos"/>
      <family val="2"/>
    </font>
    <font>
      <sz val="11"/>
      <color rgb="FF194B50"/>
      <name val="Aptos"/>
      <family val="2"/>
    </font>
    <font>
      <i/>
      <sz val="10"/>
      <color theme="1" tint="0.249977111117893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94B50"/>
        <bgColor indexed="64"/>
      </patternFill>
    </fill>
    <fill>
      <patternFill patternType="solid">
        <fgColor rgb="FF7E9D3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8E9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112">
    <xf numFmtId="0" fontId="0" fillId="0" borderId="0" xfId="0"/>
    <xf numFmtId="3" fontId="2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 indent="1"/>
    </xf>
    <xf numFmtId="9" fontId="3" fillId="0" borderId="0" xfId="2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centerContinuous" vertical="center" wrapText="1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right" vertical="center"/>
    </xf>
    <xf numFmtId="14" fontId="7" fillId="0" borderId="0" xfId="3" applyNumberFormat="1" applyFont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inden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 wrapText="1"/>
    </xf>
    <xf numFmtId="3" fontId="13" fillId="2" borderId="2" xfId="0" applyNumberFormat="1" applyFont="1" applyFill="1" applyBorder="1" applyAlignment="1">
      <alignment horizontal="right" vertical="center" indent="1"/>
    </xf>
    <xf numFmtId="9" fontId="13" fillId="2" borderId="2" xfId="2" applyFont="1" applyFill="1" applyBorder="1" applyAlignment="1" applyProtection="1">
      <alignment horizontal="right" vertical="center" indent="1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3" fillId="2" borderId="9" xfId="0" applyFont="1" applyFill="1" applyBorder="1" applyAlignment="1">
      <alignment horizontal="left" vertical="center" indent="1"/>
    </xf>
    <xf numFmtId="0" fontId="13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3" fontId="13" fillId="2" borderId="11" xfId="0" applyNumberFormat="1" applyFont="1" applyFill="1" applyBorder="1" applyAlignment="1">
      <alignment horizontal="right" vertical="center" indent="1"/>
    </xf>
    <xf numFmtId="9" fontId="13" fillId="2" borderId="11" xfId="2" applyFont="1" applyFill="1" applyBorder="1" applyAlignment="1" applyProtection="1">
      <alignment horizontal="right" vertical="center" indent="1"/>
    </xf>
    <xf numFmtId="0" fontId="14" fillId="0" borderId="0" xfId="0" applyFont="1" applyAlignment="1">
      <alignment horizontal="center" vertical="center"/>
    </xf>
    <xf numFmtId="0" fontId="13" fillId="3" borderId="3" xfId="0" applyFont="1" applyFill="1" applyBorder="1" applyAlignment="1">
      <alignment horizontal="left" vertical="center" indent="1"/>
    </xf>
    <xf numFmtId="0" fontId="13" fillId="3" borderId="4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3" fontId="13" fillId="3" borderId="2" xfId="0" applyNumberFormat="1" applyFont="1" applyFill="1" applyBorder="1" applyAlignment="1">
      <alignment horizontal="right" vertical="center" indent="1"/>
    </xf>
    <xf numFmtId="9" fontId="13" fillId="3" borderId="2" xfId="0" applyNumberFormat="1" applyFont="1" applyFill="1" applyBorder="1" applyAlignment="1">
      <alignment horizontal="right" vertical="center" indent="1"/>
    </xf>
    <xf numFmtId="9" fontId="13" fillId="3" borderId="2" xfId="2" applyFont="1" applyFill="1" applyBorder="1" applyAlignment="1" applyProtection="1">
      <alignment horizontal="right" vertical="center" indent="1"/>
    </xf>
    <xf numFmtId="0" fontId="15" fillId="5" borderId="3" xfId="0" applyFont="1" applyFill="1" applyBorder="1" applyAlignment="1">
      <alignment horizontal="left" vertical="center" indent="2"/>
    </xf>
    <xf numFmtId="0" fontId="15" fillId="5" borderId="4" xfId="0" applyFont="1" applyFill="1" applyBorder="1" applyAlignment="1">
      <alignment vertical="center" wrapText="1"/>
    </xf>
    <xf numFmtId="0" fontId="15" fillId="5" borderId="5" xfId="0" applyFont="1" applyFill="1" applyBorder="1" applyAlignment="1">
      <alignment horizontal="center" vertical="center" wrapText="1"/>
    </xf>
    <xf numFmtId="3" fontId="15" fillId="5" borderId="2" xfId="0" applyNumberFormat="1" applyFont="1" applyFill="1" applyBorder="1" applyAlignment="1">
      <alignment horizontal="right" vertical="center" indent="1"/>
    </xf>
    <xf numFmtId="9" fontId="15" fillId="5" borderId="2" xfId="0" applyNumberFormat="1" applyFont="1" applyFill="1" applyBorder="1" applyAlignment="1">
      <alignment horizontal="right" vertical="center" indent="1"/>
    </xf>
    <xf numFmtId="9" fontId="15" fillId="5" borderId="2" xfId="2" applyFont="1" applyFill="1" applyBorder="1" applyAlignment="1" applyProtection="1">
      <alignment horizontal="right" vertical="center" indent="1"/>
    </xf>
    <xf numFmtId="0" fontId="1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 indent="3"/>
    </xf>
    <xf numFmtId="0" fontId="16" fillId="0" borderId="2" xfId="0" applyFont="1" applyBorder="1" applyAlignment="1">
      <alignment horizontal="left" vertical="center" wrapText="1" indent="1"/>
    </xf>
    <xf numFmtId="0" fontId="16" fillId="0" borderId="2" xfId="0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right" vertical="center" indent="1"/>
    </xf>
    <xf numFmtId="9" fontId="16" fillId="0" borderId="2" xfId="2" applyFont="1" applyFill="1" applyBorder="1" applyAlignment="1" applyProtection="1">
      <alignment horizontal="right" vertical="center" indent="1"/>
    </xf>
    <xf numFmtId="0" fontId="16" fillId="0" borderId="2" xfId="0" applyFont="1" applyBorder="1" applyAlignment="1">
      <alignment horizontal="left" vertical="center" wrapText="1" indent="3"/>
    </xf>
    <xf numFmtId="9" fontId="16" fillId="0" borderId="2" xfId="2" applyFont="1" applyBorder="1" applyAlignment="1" applyProtection="1">
      <alignment horizontal="right" vertical="center" indent="1"/>
    </xf>
    <xf numFmtId="0" fontId="15" fillId="5" borderId="4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vertical="center"/>
    </xf>
    <xf numFmtId="0" fontId="14" fillId="3" borderId="5" xfId="0" applyFont="1" applyFill="1" applyBorder="1" applyAlignment="1">
      <alignment vertical="center" wrapText="1"/>
    </xf>
    <xf numFmtId="0" fontId="15" fillId="5" borderId="5" xfId="0" applyFont="1" applyFill="1" applyBorder="1" applyAlignment="1">
      <alignment vertical="center" wrapText="1"/>
    </xf>
    <xf numFmtId="9" fontId="15" fillId="5" borderId="2" xfId="2" applyFont="1" applyFill="1" applyBorder="1" applyAlignment="1">
      <alignment horizontal="right" vertical="center" indent="1"/>
    </xf>
    <xf numFmtId="0" fontId="16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 indent="3"/>
    </xf>
    <xf numFmtId="0" fontId="17" fillId="0" borderId="1" xfId="0" applyFont="1" applyBorder="1" applyAlignment="1">
      <alignment horizontal="left" vertical="center" wrapText="1" indent="1"/>
    </xf>
    <xf numFmtId="0" fontId="17" fillId="0" borderId="1" xfId="0" applyFont="1" applyBorder="1" applyAlignment="1">
      <alignment horizontal="center" vertical="center" wrapText="1"/>
    </xf>
    <xf numFmtId="9" fontId="17" fillId="0" borderId="2" xfId="2" applyFont="1" applyBorder="1" applyAlignment="1" applyProtection="1">
      <alignment horizontal="right" vertical="center" indent="1"/>
    </xf>
    <xf numFmtId="0" fontId="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2" xfId="0" applyFont="1" applyBorder="1" applyAlignment="1">
      <alignment horizontal="left" vertical="center" indent="3"/>
    </xf>
    <xf numFmtId="0" fontId="17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vertical="center"/>
    </xf>
    <xf numFmtId="0" fontId="13" fillId="2" borderId="2" xfId="0" applyFont="1" applyFill="1" applyBorder="1" applyAlignment="1">
      <alignment horizontal="left" vertical="center" indent="1"/>
    </xf>
    <xf numFmtId="0" fontId="13" fillId="2" borderId="2" xfId="0" applyFont="1" applyFill="1" applyBorder="1" applyAlignment="1">
      <alignment vertical="center" wrapText="1"/>
    </xf>
    <xf numFmtId="0" fontId="19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9" fontId="19" fillId="0" borderId="4" xfId="2" applyFont="1" applyFill="1" applyBorder="1" applyAlignment="1" applyProtection="1">
      <alignment horizontal="right" vertical="center" indent="1"/>
    </xf>
    <xf numFmtId="0" fontId="15" fillId="5" borderId="5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1" fillId="0" borderId="2" xfId="0" applyFont="1" applyBorder="1" applyAlignment="1">
      <alignment horizontal="left" vertical="center" wrapText="1" indent="4"/>
    </xf>
    <xf numFmtId="0" fontId="21" fillId="0" borderId="2" xfId="0" applyFont="1" applyBorder="1" applyAlignment="1">
      <alignment horizontal="left" vertical="center" wrapText="1" indent="3"/>
    </xf>
    <xf numFmtId="9" fontId="21" fillId="0" borderId="2" xfId="2" applyFont="1" applyBorder="1" applyAlignment="1" applyProtection="1">
      <alignment horizontal="right" vertical="center" indent="1"/>
    </xf>
    <xf numFmtId="0" fontId="17" fillId="0" borderId="2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3" fillId="3" borderId="4" xfId="0" applyFont="1" applyFill="1" applyBorder="1" applyAlignment="1">
      <alignment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9" fontId="2" fillId="0" borderId="0" xfId="2" applyFont="1" applyAlignment="1">
      <alignment vertical="center"/>
    </xf>
    <xf numFmtId="164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3" fontId="12" fillId="0" borderId="0" xfId="0" applyNumberFormat="1" applyFont="1" applyAlignment="1">
      <alignment vertical="center"/>
    </xf>
    <xf numFmtId="3" fontId="23" fillId="0" borderId="0" xfId="0" applyNumberFormat="1" applyFont="1" applyAlignment="1">
      <alignment horizontal="right" vertical="center"/>
    </xf>
    <xf numFmtId="43" fontId="12" fillId="0" borderId="0" xfId="1" applyFont="1" applyFill="1" applyBorder="1" applyAlignment="1">
      <alignment vertical="center"/>
    </xf>
    <xf numFmtId="3" fontId="2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A0125D47-6203-4C12-B11E-A21AFF5363A8}"/>
    <cellStyle name="Percentagem" xfId="2" builtinId="5"/>
    <cellStyle name="Vírgula" xfId="1" builtinId="3"/>
  </cellStyles>
  <dxfs count="2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Base">
  <a:themeElements>
    <a:clrScheme name="Base">
      <a:dk1>
        <a:srgbClr val="000000"/>
      </a:dk1>
      <a:lt1>
        <a:srgbClr val="FFFFFF"/>
      </a:lt1>
      <a:dk2>
        <a:srgbClr val="565349"/>
      </a:dk2>
      <a:lt2>
        <a:srgbClr val="DDDDDD"/>
      </a:lt2>
      <a:accent1>
        <a:srgbClr val="A6B727"/>
      </a:accent1>
      <a:accent2>
        <a:srgbClr val="DF5327"/>
      </a:accent2>
      <a:accent3>
        <a:srgbClr val="FE9E00"/>
      </a:accent3>
      <a:accent4>
        <a:srgbClr val="418AB3"/>
      </a:accent4>
      <a:accent5>
        <a:srgbClr val="D7D447"/>
      </a:accent5>
      <a:accent6>
        <a:srgbClr val="818183"/>
      </a:accent6>
      <a:hlink>
        <a:srgbClr val="F59E00"/>
      </a:hlink>
      <a:folHlink>
        <a:srgbClr val="B2B2B2"/>
      </a:folHlink>
    </a:clrScheme>
    <a:fontScheme name="Base">
      <a:maj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Base">
      <a:fillStyleLst>
        <a:solidFill>
          <a:schemeClr val="phClr"/>
        </a:solidFill>
        <a:solidFill>
          <a:schemeClr val="phClr">
            <a:tint val="55000"/>
            <a:satMod val="13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  <a:satMod val="105000"/>
              </a:schemeClr>
            </a:gs>
            <a:gs pos="100000">
              <a:schemeClr val="phClr">
                <a:shade val="80000"/>
                <a:satMod val="12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27000"/>
                <a:satMod val="12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95000"/>
            <a:satMod val="140000"/>
          </a:schemeClr>
        </a:solidFill>
        <a:solidFill>
          <a:schemeClr val="phClr">
            <a:tint val="90000"/>
            <a:shade val="85000"/>
            <a:satMod val="160000"/>
            <a:lumMod val="11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sis" id="{5665723A-49BA-4B57-8411-A56F8F207965}" vid="{90E45F77-AEFC-46EF-A7C1-5B338C297B0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10E0-E868-411E-A000-65AFEA0520D4}">
  <sheetPr>
    <tabColor theme="4"/>
    <pageSetUpPr fitToPage="1"/>
  </sheetPr>
  <dimension ref="A1:O98"/>
  <sheetViews>
    <sheetView showGridLines="0" showZeros="0" tabSelected="1" showWhiteSpace="0" zoomScale="70" zoomScaleNormal="70" zoomScaleSheetLayoutView="55" zoomScalePageLayoutView="110" workbookViewId="0">
      <pane xSplit="2" ySplit="8" topLeftCell="C9" activePane="bottomRight" state="frozen"/>
      <selection pane="topRight" activeCell="E1" sqref="E1"/>
      <selection pane="bottomLeft" activeCell="A7" sqref="A7"/>
      <selection pane="bottomRight" activeCell="L26" sqref="L26"/>
    </sheetView>
  </sheetViews>
  <sheetFormatPr defaultColWidth="9.21875" defaultRowHeight="13.8" x14ac:dyDescent="0.3"/>
  <cols>
    <col min="1" max="1" width="2.6640625" style="4" customWidth="1"/>
    <col min="2" max="2" width="15.77734375" style="85" customWidth="1"/>
    <col min="3" max="3" width="71" style="84" bestFit="1" customWidth="1"/>
    <col min="4" max="4" width="8.44140625" style="85" hidden="1" customWidth="1"/>
    <col min="5" max="15" width="14.77734375" style="89" customWidth="1"/>
    <col min="16" max="16384" width="9.21875" style="4"/>
  </cols>
  <sheetData>
    <row r="1" spans="2:15" ht="15" customHeight="1" x14ac:dyDescent="0.3">
      <c r="B1" s="1"/>
      <c r="C1" s="1"/>
      <c r="D1" s="1"/>
      <c r="E1" s="2"/>
      <c r="F1" s="2"/>
      <c r="G1" s="2"/>
      <c r="H1" s="2"/>
      <c r="I1" s="2"/>
      <c r="J1" s="2"/>
      <c r="K1" s="2"/>
      <c r="L1" s="3"/>
      <c r="M1" s="3"/>
      <c r="N1" s="3"/>
      <c r="O1" s="3"/>
    </row>
    <row r="2" spans="2:15" ht="15" customHeight="1" x14ac:dyDescent="0.3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15" ht="1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s="6" customFormat="1" ht="15" customHeight="1" x14ac:dyDescent="0.3">
      <c r="G4" s="7"/>
      <c r="H4" s="7"/>
      <c r="I4" s="7"/>
      <c r="N4" s="8" t="s">
        <v>1</v>
      </c>
      <c r="O4" s="9">
        <v>46265</v>
      </c>
    </row>
    <row r="5" spans="2:15" ht="45" customHeight="1" x14ac:dyDescent="0.3">
      <c r="B5" s="108" t="s">
        <v>2</v>
      </c>
      <c r="C5" s="108" t="s">
        <v>3</v>
      </c>
      <c r="D5" s="108" t="s">
        <v>4</v>
      </c>
      <c r="E5" s="111" t="s">
        <v>5</v>
      </c>
      <c r="F5" s="111"/>
      <c r="G5" s="100" t="s">
        <v>6</v>
      </c>
      <c r="H5" s="101"/>
      <c r="I5" s="102"/>
      <c r="J5" s="100" t="s">
        <v>7</v>
      </c>
      <c r="K5" s="102"/>
      <c r="L5" s="100" t="s">
        <v>8</v>
      </c>
      <c r="M5" s="101"/>
      <c r="N5" s="101"/>
      <c r="O5" s="102"/>
    </row>
    <row r="6" spans="2:15" s="11" customFormat="1" ht="34.950000000000003" customHeight="1" x14ac:dyDescent="0.3">
      <c r="B6" s="109"/>
      <c r="C6" s="109"/>
      <c r="D6" s="109"/>
      <c r="E6" s="10" t="s">
        <v>9</v>
      </c>
      <c r="F6" s="10" t="s">
        <v>10</v>
      </c>
      <c r="G6" s="103" t="s">
        <v>11</v>
      </c>
      <c r="H6" s="10" t="s">
        <v>9</v>
      </c>
      <c r="I6" s="10" t="s">
        <v>10</v>
      </c>
      <c r="J6" s="10" t="s">
        <v>9</v>
      </c>
      <c r="K6" s="10" t="s">
        <v>10</v>
      </c>
      <c r="L6" s="105" t="s">
        <v>12</v>
      </c>
      <c r="M6" s="106"/>
      <c r="N6" s="105" t="s">
        <v>13</v>
      </c>
      <c r="O6" s="106"/>
    </row>
    <row r="7" spans="2:15" s="11" customFormat="1" ht="34.950000000000003" customHeight="1" x14ac:dyDescent="0.3">
      <c r="B7" s="109"/>
      <c r="C7" s="109"/>
      <c r="D7" s="109"/>
      <c r="E7" s="107" t="s">
        <v>14</v>
      </c>
      <c r="F7" s="107"/>
      <c r="G7" s="104"/>
      <c r="H7" s="107" t="s">
        <v>14</v>
      </c>
      <c r="I7" s="107"/>
      <c r="J7" s="107" t="s">
        <v>14</v>
      </c>
      <c r="K7" s="107"/>
      <c r="L7" s="10" t="s">
        <v>9</v>
      </c>
      <c r="M7" s="10" t="s">
        <v>10</v>
      </c>
      <c r="N7" s="10" t="s">
        <v>9</v>
      </c>
      <c r="O7" s="10" t="s">
        <v>10</v>
      </c>
    </row>
    <row r="8" spans="2:15" s="11" customFormat="1" ht="15" customHeight="1" x14ac:dyDescent="0.3">
      <c r="B8" s="110"/>
      <c r="C8" s="110"/>
      <c r="D8" s="110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</row>
    <row r="9" spans="2:15" s="11" customFormat="1" ht="5.0999999999999996" customHeight="1" x14ac:dyDescent="0.3">
      <c r="B9" s="13"/>
      <c r="C9" s="13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2:15" s="22" customFormat="1" ht="30" customHeight="1" x14ac:dyDescent="0.3">
      <c r="B10" s="16" t="s">
        <v>26</v>
      </c>
      <c r="C10" s="17"/>
      <c r="D10" s="18"/>
      <c r="E10" s="19">
        <f>E12+E72</f>
        <v>2942034.337489998</v>
      </c>
      <c r="F10" s="19">
        <f t="shared" ref="F10:K10" si="0">F12+F72</f>
        <v>1898033.7644912242</v>
      </c>
      <c r="G10" s="19">
        <f t="shared" si="0"/>
        <v>517715</v>
      </c>
      <c r="H10" s="19">
        <f>H12+H72</f>
        <v>2735708.7274867999</v>
      </c>
      <c r="I10" s="19">
        <f t="shared" si="0"/>
        <v>1781325.7490804223</v>
      </c>
      <c r="J10" s="19">
        <f t="shared" si="0"/>
        <v>1080000.429940002</v>
      </c>
      <c r="K10" s="19">
        <f t="shared" si="0"/>
        <v>719802.52531000215</v>
      </c>
      <c r="L10" s="20">
        <f>+H10/E10</f>
        <v>0.92986974782244547</v>
      </c>
      <c r="M10" s="20">
        <f>+I10/F10</f>
        <v>0.93851109627542062</v>
      </c>
      <c r="N10" s="20">
        <f>+J10/E10</f>
        <v>0.36709307440014666</v>
      </c>
      <c r="O10" s="20">
        <f>+K10/F10</f>
        <v>0.37923589072871322</v>
      </c>
    </row>
    <row r="11" spans="2:15" s="11" customFormat="1" ht="5.0999999999999996" customHeight="1" x14ac:dyDescent="0.3">
      <c r="B11" s="13"/>
      <c r="C11" s="13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2:15" s="28" customFormat="1" ht="30" customHeight="1" x14ac:dyDescent="0.3">
      <c r="B12" s="23" t="s">
        <v>27</v>
      </c>
      <c r="C12" s="24"/>
      <c r="D12" s="25"/>
      <c r="E12" s="26">
        <f t="shared" ref="E12:K12" si="1">E14+E31+E41+E55+E65</f>
        <v>2559010.3062299979</v>
      </c>
      <c r="F12" s="26">
        <f t="shared" si="1"/>
        <v>1650350.0921028825</v>
      </c>
      <c r="G12" s="26">
        <f t="shared" si="1"/>
        <v>508262</v>
      </c>
      <c r="H12" s="26">
        <f t="shared" si="1"/>
        <v>2287489.4859368</v>
      </c>
      <c r="I12" s="26">
        <f t="shared" si="1"/>
        <v>1496270.7459138462</v>
      </c>
      <c r="J12" s="26">
        <f t="shared" si="1"/>
        <v>896320.38203000196</v>
      </c>
      <c r="K12" s="26">
        <f t="shared" si="1"/>
        <v>600160.50958000217</v>
      </c>
      <c r="L12" s="27">
        <f>+H12/E12</f>
        <v>0.89389615992082128</v>
      </c>
      <c r="M12" s="27">
        <f>+I12/F12</f>
        <v>0.90663838725714996</v>
      </c>
      <c r="N12" s="27">
        <f>+J12/E12</f>
        <v>0.35026055965772368</v>
      </c>
      <c r="O12" s="27">
        <f>+K12/F12</f>
        <v>0.363656482616531</v>
      </c>
    </row>
    <row r="13" spans="2:15" s="11" customFormat="1" ht="5.0999999999999996" customHeight="1" x14ac:dyDescent="0.3">
      <c r="B13" s="14"/>
      <c r="C13" s="14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2:15" s="28" customFormat="1" ht="20.100000000000001" customHeight="1" x14ac:dyDescent="0.3">
      <c r="B14" s="29" t="s">
        <v>28</v>
      </c>
      <c r="C14" s="30"/>
      <c r="D14" s="31"/>
      <c r="E14" s="32">
        <f>+E15+E28</f>
        <v>1688350.5862299984</v>
      </c>
      <c r="F14" s="32">
        <f t="shared" ref="F14:K14" si="2">+F15+F28</f>
        <v>1119247.1225089999</v>
      </c>
      <c r="G14" s="32">
        <f>+G15+G28</f>
        <v>488615</v>
      </c>
      <c r="H14" s="32">
        <f>+H15+H28</f>
        <v>1552061.2698768</v>
      </c>
      <c r="I14" s="32">
        <f t="shared" si="2"/>
        <v>1048804.3100692611</v>
      </c>
      <c r="J14" s="32">
        <f t="shared" si="2"/>
        <v>699408.59986000194</v>
      </c>
      <c r="K14" s="32">
        <f t="shared" si="2"/>
        <v>476963.11722000205</v>
      </c>
      <c r="L14" s="33">
        <f t="shared" ref="L14:M45" si="3">+H14/E14</f>
        <v>0.91927664937320541</v>
      </c>
      <c r="M14" s="33">
        <f t="shared" si="3"/>
        <v>0.9370623242865006</v>
      </c>
      <c r="N14" s="34">
        <f t="shared" ref="N14:O35" si="4">+J14/E14</f>
        <v>0.41425554950749066</v>
      </c>
      <c r="O14" s="34">
        <f t="shared" si="4"/>
        <v>0.42614638682367201</v>
      </c>
    </row>
    <row r="15" spans="2:15" s="41" customFormat="1" ht="15" customHeight="1" x14ac:dyDescent="0.3">
      <c r="B15" s="35" t="s">
        <v>29</v>
      </c>
      <c r="C15" s="36"/>
      <c r="D15" s="37"/>
      <c r="E15" s="38">
        <f>+SUM(E16:E27)</f>
        <v>1162810.5872499985</v>
      </c>
      <c r="F15" s="38">
        <f>+SUM(F16:F27)</f>
        <v>824269.12306999997</v>
      </c>
      <c r="G15" s="38">
        <f>+SUM(G16:G27)</f>
        <v>196991</v>
      </c>
      <c r="H15" s="38">
        <f>+SUM(H16:H27)</f>
        <v>1195861.3858767999</v>
      </c>
      <c r="I15" s="38">
        <f t="shared" ref="I15:K15" si="5">+SUM(I16:I27)</f>
        <v>848726.08007275988</v>
      </c>
      <c r="J15" s="38">
        <f t="shared" si="5"/>
        <v>523751.73488000018</v>
      </c>
      <c r="K15" s="38">
        <f t="shared" si="5"/>
        <v>378290.1376299999</v>
      </c>
      <c r="L15" s="39">
        <f t="shared" si="3"/>
        <v>1.0284232006392076</v>
      </c>
      <c r="M15" s="39">
        <f t="shared" si="3"/>
        <v>1.0296710823179567</v>
      </c>
      <c r="N15" s="40">
        <f t="shared" si="4"/>
        <v>0.45041878756767473</v>
      </c>
      <c r="O15" s="40">
        <f t="shared" si="4"/>
        <v>0.45894008042064449</v>
      </c>
    </row>
    <row r="16" spans="2:15" ht="15" customHeight="1" x14ac:dyDescent="0.3">
      <c r="B16" s="42" t="s">
        <v>30</v>
      </c>
      <c r="C16" s="43" t="s">
        <v>31</v>
      </c>
      <c r="D16" s="99" t="s">
        <v>32</v>
      </c>
      <c r="E16" s="45">
        <v>3091.9630499999994</v>
      </c>
      <c r="F16" s="45">
        <v>2220.649328</v>
      </c>
      <c r="G16" s="45">
        <v>183</v>
      </c>
      <c r="H16" s="45">
        <v>2794.6395660000003</v>
      </c>
      <c r="I16" s="45">
        <v>2019.4527162000004</v>
      </c>
      <c r="J16" s="45">
        <v>1661.5134999999996</v>
      </c>
      <c r="K16" s="45">
        <v>1226.2644700000001</v>
      </c>
      <c r="L16" s="46">
        <f>+H16/E16</f>
        <v>0.90383989743991311</v>
      </c>
      <c r="M16" s="46">
        <f t="shared" si="3"/>
        <v>0.90939739594940694</v>
      </c>
      <c r="N16" s="46">
        <f t="shared" si="4"/>
        <v>0.53736525085576292</v>
      </c>
      <c r="O16" s="46">
        <f t="shared" si="4"/>
        <v>0.55220986696914454</v>
      </c>
    </row>
    <row r="17" spans="2:15" ht="15" customHeight="1" x14ac:dyDescent="0.3">
      <c r="B17" s="47" t="s">
        <v>33</v>
      </c>
      <c r="C17" s="43" t="s">
        <v>34</v>
      </c>
      <c r="D17" s="99"/>
      <c r="E17" s="45">
        <v>66993.072200000141</v>
      </c>
      <c r="F17" s="45">
        <v>48211.755782000073</v>
      </c>
      <c r="G17" s="45">
        <v>6667</v>
      </c>
      <c r="H17" s="45">
        <v>66037.155115250003</v>
      </c>
      <c r="I17" s="45">
        <v>47716.584473674993</v>
      </c>
      <c r="J17" s="45">
        <v>38917.799110000022</v>
      </c>
      <c r="K17" s="45">
        <v>28733.035270000008</v>
      </c>
      <c r="L17" s="46">
        <f t="shared" si="3"/>
        <v>0.98573110542092535</v>
      </c>
      <c r="M17" s="46">
        <f t="shared" si="3"/>
        <v>0.98972924133765006</v>
      </c>
      <c r="N17" s="46">
        <f t="shared" si="4"/>
        <v>0.58092274069496908</v>
      </c>
      <c r="O17" s="46">
        <f t="shared" si="4"/>
        <v>0.59597570766604457</v>
      </c>
    </row>
    <row r="18" spans="2:15" ht="15" customHeight="1" x14ac:dyDescent="0.3">
      <c r="B18" s="47" t="s">
        <v>35</v>
      </c>
      <c r="C18" s="43" t="s">
        <v>36</v>
      </c>
      <c r="D18" s="99"/>
      <c r="E18" s="45">
        <v>15654.907349999987</v>
      </c>
      <c r="F18" s="45">
        <v>11271.531845999993</v>
      </c>
      <c r="G18" s="45">
        <v>713</v>
      </c>
      <c r="H18" s="45">
        <v>16531.28973335</v>
      </c>
      <c r="I18" s="45">
        <v>11919.458718345009</v>
      </c>
      <c r="J18" s="45">
        <v>10085.624249999992</v>
      </c>
      <c r="K18" s="45">
        <v>7407.4928800000034</v>
      </c>
      <c r="L18" s="46">
        <f t="shared" si="3"/>
        <v>1.0559813203461734</v>
      </c>
      <c r="M18" s="46">
        <f t="shared" si="3"/>
        <v>1.0574834797255133</v>
      </c>
      <c r="N18" s="46">
        <f t="shared" si="4"/>
        <v>0.64424681823492236</v>
      </c>
      <c r="O18" s="46">
        <f t="shared" si="4"/>
        <v>0.65718599576407644</v>
      </c>
    </row>
    <row r="19" spans="2:15" ht="15" customHeight="1" x14ac:dyDescent="0.3">
      <c r="B19" s="47" t="s">
        <v>37</v>
      </c>
      <c r="C19" s="43" t="s">
        <v>38</v>
      </c>
      <c r="D19" s="99"/>
      <c r="E19" s="45">
        <v>37163.891199999984</v>
      </c>
      <c r="F19" s="45">
        <v>26750.351801999983</v>
      </c>
      <c r="G19" s="45">
        <v>1195</v>
      </c>
      <c r="H19" s="45">
        <v>37009.416419000001</v>
      </c>
      <c r="I19" s="45">
        <v>26733.383674300003</v>
      </c>
      <c r="J19" s="45">
        <v>21665.656569999996</v>
      </c>
      <c r="K19" s="45">
        <v>15992.751780000001</v>
      </c>
      <c r="L19" s="46">
        <f t="shared" si="3"/>
        <v>0.9958434174675449</v>
      </c>
      <c r="M19" s="46">
        <f t="shared" si="3"/>
        <v>0.9993656858113279</v>
      </c>
      <c r="N19" s="46">
        <f t="shared" si="4"/>
        <v>0.58297599821839985</v>
      </c>
      <c r="O19" s="46">
        <f t="shared" si="4"/>
        <v>0.59785201698933566</v>
      </c>
    </row>
    <row r="20" spans="2:15" ht="15" customHeight="1" x14ac:dyDescent="0.3">
      <c r="B20" s="42" t="s">
        <v>39</v>
      </c>
      <c r="C20" s="43" t="s">
        <v>40</v>
      </c>
      <c r="D20" s="99"/>
      <c r="E20" s="45">
        <v>53423.876249999899</v>
      </c>
      <c r="F20" s="45">
        <v>38464.694109999953</v>
      </c>
      <c r="G20" s="45">
        <v>8545</v>
      </c>
      <c r="H20" s="45">
        <v>59012.801545699986</v>
      </c>
      <c r="I20" s="45">
        <v>42489.321316989983</v>
      </c>
      <c r="J20" s="45">
        <v>31135.293550000002</v>
      </c>
      <c r="K20" s="45">
        <v>22975.065719999991</v>
      </c>
      <c r="L20" s="46">
        <f t="shared" si="3"/>
        <v>1.104614746963444</v>
      </c>
      <c r="M20" s="46">
        <f t="shared" si="3"/>
        <v>1.1046317226774389</v>
      </c>
      <c r="N20" s="46">
        <f t="shared" si="4"/>
        <v>0.58279735083805462</v>
      </c>
      <c r="O20" s="46">
        <f t="shared" si="4"/>
        <v>0.59730270190883938</v>
      </c>
    </row>
    <row r="21" spans="2:15" ht="15" customHeight="1" x14ac:dyDescent="0.3">
      <c r="B21" s="47" t="s">
        <v>41</v>
      </c>
      <c r="C21" s="43" t="s">
        <v>42</v>
      </c>
      <c r="D21" s="99"/>
      <c r="E21" s="45">
        <v>115667.72855000031</v>
      </c>
      <c r="F21" s="45">
        <v>83278.563048000273</v>
      </c>
      <c r="G21" s="45">
        <v>34883</v>
      </c>
      <c r="H21" s="45">
        <v>118428.89895750002</v>
      </c>
      <c r="I21" s="45">
        <v>85522.903059249962</v>
      </c>
      <c r="J21" s="45">
        <v>67897.277730000133</v>
      </c>
      <c r="K21" s="45">
        <v>50150.76820000005</v>
      </c>
      <c r="L21" s="46">
        <f t="shared" si="3"/>
        <v>1.0238715711124744</v>
      </c>
      <c r="M21" s="46">
        <f t="shared" si="3"/>
        <v>1.0269497927090323</v>
      </c>
      <c r="N21" s="46">
        <f t="shared" si="4"/>
        <v>0.58700277580578419</v>
      </c>
      <c r="O21" s="46">
        <f t="shared" si="4"/>
        <v>0.60220501368514301</v>
      </c>
    </row>
    <row r="22" spans="2:15" ht="15" customHeight="1" x14ac:dyDescent="0.3">
      <c r="B22" s="47" t="s">
        <v>43</v>
      </c>
      <c r="C22" s="43" t="s">
        <v>44</v>
      </c>
      <c r="D22" s="99"/>
      <c r="E22" s="45">
        <v>159881.48029999816</v>
      </c>
      <c r="F22" s="45">
        <v>115110.7161379998</v>
      </c>
      <c r="G22" s="45">
        <v>93784</v>
      </c>
      <c r="H22" s="45">
        <v>162949.46834999998</v>
      </c>
      <c r="I22" s="45">
        <v>117686.42524499987</v>
      </c>
      <c r="J22" s="45">
        <v>93067.643599999981</v>
      </c>
      <c r="K22" s="45">
        <v>68769.147919999872</v>
      </c>
      <c r="L22" s="46">
        <f t="shared" si="3"/>
        <v>1.0191891396317141</v>
      </c>
      <c r="M22" s="46">
        <f t="shared" si="3"/>
        <v>1.0223759280926739</v>
      </c>
      <c r="N22" s="46">
        <f t="shared" si="4"/>
        <v>0.58210396492057659</v>
      </c>
      <c r="O22" s="46">
        <f t="shared" si="4"/>
        <v>0.59741742756214278</v>
      </c>
    </row>
    <row r="23" spans="2:15" ht="15" customHeight="1" x14ac:dyDescent="0.3">
      <c r="B23" s="47" t="s">
        <v>45</v>
      </c>
      <c r="C23" s="43" t="s">
        <v>46</v>
      </c>
      <c r="D23" s="99"/>
      <c r="E23" s="45">
        <v>83856.533349999954</v>
      </c>
      <c r="F23" s="45">
        <v>60006.866515999922</v>
      </c>
      <c r="G23" s="45">
        <v>15289</v>
      </c>
      <c r="H23" s="45">
        <v>64288.014000000003</v>
      </c>
      <c r="I23" s="45">
        <v>46471.712740000097</v>
      </c>
      <c r="J23" s="45">
        <v>42444.837199999987</v>
      </c>
      <c r="K23" s="45">
        <v>31181.488980000089</v>
      </c>
      <c r="L23" s="46">
        <f t="shared" si="3"/>
        <v>0.7666428772064191</v>
      </c>
      <c r="M23" s="46">
        <f t="shared" si="3"/>
        <v>0.77443991726528694</v>
      </c>
      <c r="N23" s="46">
        <f t="shared" si="4"/>
        <v>0.50616017028564664</v>
      </c>
      <c r="O23" s="46">
        <f t="shared" si="4"/>
        <v>0.51963201530754843</v>
      </c>
    </row>
    <row r="24" spans="2:15" ht="15" customHeight="1" x14ac:dyDescent="0.3">
      <c r="B24" s="47" t="s">
        <v>47</v>
      </c>
      <c r="C24" s="43" t="s">
        <v>48</v>
      </c>
      <c r="D24" s="99"/>
      <c r="E24" s="45">
        <v>37010</v>
      </c>
      <c r="F24" s="45">
        <v>25907</v>
      </c>
      <c r="G24" s="45">
        <v>98</v>
      </c>
      <c r="H24" s="45">
        <v>30094.532189999994</v>
      </c>
      <c r="I24" s="45">
        <v>21066.172524000001</v>
      </c>
      <c r="J24" s="45">
        <v>12428.36392</v>
      </c>
      <c r="K24" s="45">
        <v>8699.8547200000012</v>
      </c>
      <c r="L24" s="48">
        <f t="shared" si="3"/>
        <v>0.8131459656849499</v>
      </c>
      <c r="M24" s="48">
        <f t="shared" si="3"/>
        <v>0.81314596533755357</v>
      </c>
      <c r="N24" s="48">
        <f t="shared" si="4"/>
        <v>0.33581096784652797</v>
      </c>
      <c r="O24" s="48">
        <f t="shared" si="4"/>
        <v>0.33581096692013745</v>
      </c>
    </row>
    <row r="25" spans="2:15" ht="15" customHeight="1" x14ac:dyDescent="0.3">
      <c r="B25" s="47" t="s">
        <v>49</v>
      </c>
      <c r="C25" s="43" t="s">
        <v>50</v>
      </c>
      <c r="D25" s="99"/>
      <c r="E25" s="45">
        <v>20067.134999999998</v>
      </c>
      <c r="F25" s="45">
        <v>14046.994500000001</v>
      </c>
      <c r="G25" s="45">
        <v>4489</v>
      </c>
      <c r="H25" s="45">
        <v>9801.2520000000004</v>
      </c>
      <c r="I25" s="45">
        <v>6860.8764000000419</v>
      </c>
      <c r="J25" s="45">
        <v>5856.1401000000005</v>
      </c>
      <c r="K25" s="45">
        <v>4140.1113400000049</v>
      </c>
      <c r="L25" s="48">
        <f t="shared" si="3"/>
        <v>0.48842308580671834</v>
      </c>
      <c r="M25" s="48">
        <f t="shared" si="3"/>
        <v>0.48842308580672128</v>
      </c>
      <c r="N25" s="48">
        <f t="shared" si="4"/>
        <v>0.29182741333030354</v>
      </c>
      <c r="O25" s="48">
        <f t="shared" si="4"/>
        <v>0.29473289392973029</v>
      </c>
    </row>
    <row r="26" spans="2:15" ht="15" customHeight="1" x14ac:dyDescent="0.3">
      <c r="B26" s="47" t="s">
        <v>51</v>
      </c>
      <c r="C26" s="43" t="s">
        <v>52</v>
      </c>
      <c r="D26" s="99"/>
      <c r="E26" s="45">
        <v>210000</v>
      </c>
      <c r="F26" s="45">
        <v>147000</v>
      </c>
      <c r="G26" s="45">
        <v>12877</v>
      </c>
      <c r="H26" s="45">
        <v>231478.10399999999</v>
      </c>
      <c r="I26" s="45">
        <v>162034.69039799992</v>
      </c>
      <c r="J26" s="45">
        <v>74105.978660000095</v>
      </c>
      <c r="K26" s="45">
        <v>51874.202659999988</v>
      </c>
      <c r="L26" s="48">
        <f t="shared" si="3"/>
        <v>1.1022766857142856</v>
      </c>
      <c r="M26" s="48">
        <f t="shared" si="3"/>
        <v>1.102276805428571</v>
      </c>
      <c r="N26" s="48">
        <f t="shared" si="4"/>
        <v>0.35288561266666713</v>
      </c>
      <c r="O26" s="48">
        <f t="shared" si="4"/>
        <v>0.35288573238095228</v>
      </c>
    </row>
    <row r="27" spans="2:15" ht="15" customHeight="1" x14ac:dyDescent="0.3">
      <c r="B27" s="47" t="s">
        <v>53</v>
      </c>
      <c r="C27" s="43" t="s">
        <v>54</v>
      </c>
      <c r="D27" s="99"/>
      <c r="E27" s="45">
        <v>360000</v>
      </c>
      <c r="F27" s="45">
        <v>251999.99999999997</v>
      </c>
      <c r="G27" s="45">
        <v>18268</v>
      </c>
      <c r="H27" s="45">
        <v>397435.81400000001</v>
      </c>
      <c r="I27" s="45">
        <v>278205.09880699991</v>
      </c>
      <c r="J27" s="45">
        <v>124485.60668999997</v>
      </c>
      <c r="K27" s="45">
        <v>87139.953689999893</v>
      </c>
      <c r="L27" s="48">
        <f t="shared" si="3"/>
        <v>1.1039883722222223</v>
      </c>
      <c r="M27" s="48">
        <f t="shared" si="3"/>
        <v>1.1039884873293648</v>
      </c>
      <c r="N27" s="48">
        <f t="shared" si="4"/>
        <v>0.3457933519166666</v>
      </c>
      <c r="O27" s="48">
        <f t="shared" si="4"/>
        <v>0.34579346702380914</v>
      </c>
    </row>
    <row r="28" spans="2:15" s="50" customFormat="1" ht="15" customHeight="1" x14ac:dyDescent="0.3">
      <c r="B28" s="35" t="s">
        <v>55</v>
      </c>
      <c r="C28" s="49"/>
      <c r="D28" s="37"/>
      <c r="E28" s="38">
        <f t="shared" ref="E28:K28" si="6">+SUM(E29:E30)</f>
        <v>525539.99897999992</v>
      </c>
      <c r="F28" s="38">
        <f t="shared" si="6"/>
        <v>294977.99943899998</v>
      </c>
      <c r="G28" s="38">
        <f t="shared" si="6"/>
        <v>291624</v>
      </c>
      <c r="H28" s="38">
        <f t="shared" si="6"/>
        <v>356199.88400000002</v>
      </c>
      <c r="I28" s="38">
        <f t="shared" si="6"/>
        <v>200078.22999650124</v>
      </c>
      <c r="J28" s="38">
        <f t="shared" si="6"/>
        <v>175656.86498000173</v>
      </c>
      <c r="K28" s="38">
        <f t="shared" si="6"/>
        <v>98672.979590002156</v>
      </c>
      <c r="L28" s="40">
        <f t="shared" si="3"/>
        <v>0.67777882690439262</v>
      </c>
      <c r="M28" s="40">
        <f t="shared" si="3"/>
        <v>0.67828187314653088</v>
      </c>
      <c r="N28" s="40">
        <f t="shared" si="4"/>
        <v>0.33424071492355917</v>
      </c>
      <c r="O28" s="40">
        <f t="shared" si="4"/>
        <v>0.33450962369282478</v>
      </c>
    </row>
    <row r="29" spans="2:15" ht="15" customHeight="1" x14ac:dyDescent="0.3">
      <c r="B29" s="47" t="s">
        <v>56</v>
      </c>
      <c r="C29" s="43" t="s">
        <v>57</v>
      </c>
      <c r="D29" s="44" t="s">
        <v>58</v>
      </c>
      <c r="E29" s="45">
        <v>485999.99897999997</v>
      </c>
      <c r="F29" s="45">
        <v>267299.99943899998</v>
      </c>
      <c r="G29" s="45">
        <v>269634</v>
      </c>
      <c r="H29" s="45">
        <v>328411.78600000002</v>
      </c>
      <c r="I29" s="45">
        <v>180626.55530750123</v>
      </c>
      <c r="J29" s="45">
        <v>161912.69995000176</v>
      </c>
      <c r="K29" s="45">
        <v>89052.057980002166</v>
      </c>
      <c r="L29" s="46">
        <f t="shared" si="3"/>
        <v>0.67574441705608923</v>
      </c>
      <c r="M29" s="46">
        <f t="shared" si="3"/>
        <v>0.67574469018553696</v>
      </c>
      <c r="N29" s="48">
        <f t="shared" si="4"/>
        <v>0.33315370430003816</v>
      </c>
      <c r="O29" s="48">
        <f t="shared" si="4"/>
        <v>0.33315397742948583</v>
      </c>
    </row>
    <row r="30" spans="2:15" ht="15" customHeight="1" x14ac:dyDescent="0.3">
      <c r="B30" s="47" t="s">
        <v>59</v>
      </c>
      <c r="C30" s="43" t="s">
        <v>60</v>
      </c>
      <c r="D30" s="44" t="s">
        <v>61</v>
      </c>
      <c r="E30" s="45">
        <v>39540</v>
      </c>
      <c r="F30" s="45">
        <v>27678</v>
      </c>
      <c r="G30" s="45">
        <v>21990</v>
      </c>
      <c r="H30" s="45">
        <v>27788.098000000002</v>
      </c>
      <c r="I30" s="45">
        <v>19451.674689000007</v>
      </c>
      <c r="J30" s="45">
        <v>13744.165029999971</v>
      </c>
      <c r="K30" s="45">
        <v>9620.9216099999849</v>
      </c>
      <c r="L30" s="46">
        <f t="shared" si="3"/>
        <v>0.70278447142134548</v>
      </c>
      <c r="M30" s="46">
        <f t="shared" si="3"/>
        <v>0.70278469141556499</v>
      </c>
      <c r="N30" s="48">
        <f t="shared" si="4"/>
        <v>0.34760154350025219</v>
      </c>
      <c r="O30" s="48">
        <f t="shared" si="4"/>
        <v>0.34760176349447158</v>
      </c>
    </row>
    <row r="31" spans="2:15" s="21" customFormat="1" ht="20.100000000000001" customHeight="1" x14ac:dyDescent="0.3">
      <c r="B31" s="29" t="s">
        <v>62</v>
      </c>
      <c r="C31" s="30"/>
      <c r="D31" s="51"/>
      <c r="E31" s="32">
        <f t="shared" ref="E31:K31" si="7">+E32+E37</f>
        <v>505420.64009999996</v>
      </c>
      <c r="F31" s="32">
        <f t="shared" si="7"/>
        <v>304750.85380993853</v>
      </c>
      <c r="G31" s="32">
        <f t="shared" si="7"/>
        <v>8833</v>
      </c>
      <c r="H31" s="32">
        <f t="shared" si="7"/>
        <v>514092.31255999999</v>
      </c>
      <c r="I31" s="32">
        <f t="shared" si="7"/>
        <v>310612.02967500821</v>
      </c>
      <c r="J31" s="32">
        <f t="shared" si="7"/>
        <v>101774.52398999996</v>
      </c>
      <c r="K31" s="32">
        <f t="shared" si="7"/>
        <v>61470.11464</v>
      </c>
      <c r="L31" s="34">
        <f t="shared" si="3"/>
        <v>1.0171573374175702</v>
      </c>
      <c r="M31" s="34">
        <f t="shared" si="3"/>
        <v>1.0192326807022667</v>
      </c>
      <c r="N31" s="34">
        <f t="shared" si="4"/>
        <v>0.20136598293623975</v>
      </c>
      <c r="O31" s="34">
        <f t="shared" si="4"/>
        <v>0.20170612771551596</v>
      </c>
    </row>
    <row r="32" spans="2:15" s="50" customFormat="1" ht="15" customHeight="1" x14ac:dyDescent="0.3">
      <c r="B32" s="35" t="s">
        <v>63</v>
      </c>
      <c r="C32" s="36"/>
      <c r="D32" s="52"/>
      <c r="E32" s="38">
        <f t="shared" ref="E32:K32" si="8">+SUM(E33:E36)</f>
        <v>260369.56873999999</v>
      </c>
      <c r="F32" s="38">
        <f t="shared" si="8"/>
        <v>157513.87006244416</v>
      </c>
      <c r="G32" s="38">
        <f t="shared" si="8"/>
        <v>3416</v>
      </c>
      <c r="H32" s="38">
        <f t="shared" si="8"/>
        <v>176736.927</v>
      </c>
      <c r="I32" s="38">
        <f t="shared" si="8"/>
        <v>106860.88447315998</v>
      </c>
      <c r="J32" s="38">
        <f t="shared" si="8"/>
        <v>54567.816509999961</v>
      </c>
      <c r="K32" s="38">
        <f t="shared" si="8"/>
        <v>32992.308870000001</v>
      </c>
      <c r="L32" s="40">
        <f t="shared" si="3"/>
        <v>0.67879256341391447</v>
      </c>
      <c r="M32" s="40">
        <f t="shared" si="3"/>
        <v>0.67842206169397334</v>
      </c>
      <c r="N32" s="40">
        <f t="shared" si="4"/>
        <v>0.20957831890289116</v>
      </c>
      <c r="O32" s="40">
        <f t="shared" si="4"/>
        <v>0.20945653139574733</v>
      </c>
    </row>
    <row r="33" spans="2:15" ht="15" customHeight="1" x14ac:dyDescent="0.3">
      <c r="B33" s="47" t="s">
        <v>64</v>
      </c>
      <c r="C33" s="43" t="s">
        <v>65</v>
      </c>
      <c r="D33" s="99" t="s">
        <v>66</v>
      </c>
      <c r="E33" s="45">
        <v>168443.9</v>
      </c>
      <c r="F33" s="45">
        <v>101208.17521433979</v>
      </c>
      <c r="G33" s="45">
        <v>3069</v>
      </c>
      <c r="H33" s="45">
        <v>131800.11937</v>
      </c>
      <c r="I33" s="45">
        <v>79404.953953159988</v>
      </c>
      <c r="J33" s="45">
        <v>47699.495129999959</v>
      </c>
      <c r="K33" s="45">
        <v>28794.390860000003</v>
      </c>
      <c r="L33" s="48">
        <f t="shared" si="3"/>
        <v>0.78245706356834532</v>
      </c>
      <c r="M33" s="48">
        <f t="shared" si="3"/>
        <v>0.78457055257636354</v>
      </c>
      <c r="N33" s="48">
        <f t="shared" si="4"/>
        <v>0.28317733755867658</v>
      </c>
      <c r="O33" s="48">
        <f t="shared" si="4"/>
        <v>0.28450657072928076</v>
      </c>
    </row>
    <row r="34" spans="2:15" ht="15" customHeight="1" x14ac:dyDescent="0.3">
      <c r="B34" s="47" t="s">
        <v>67</v>
      </c>
      <c r="C34" s="43" t="s">
        <v>68</v>
      </c>
      <c r="D34" s="99"/>
      <c r="E34" s="45">
        <v>66019.398179999989</v>
      </c>
      <c r="F34" s="45">
        <v>39667.229384128441</v>
      </c>
      <c r="G34" s="45">
        <v>347</v>
      </c>
      <c r="H34" s="45">
        <v>44936.807630000003</v>
      </c>
      <c r="I34" s="45">
        <v>27455.930519999991</v>
      </c>
      <c r="J34" s="45">
        <v>6868.3213800000012</v>
      </c>
      <c r="K34" s="45">
        <v>4197.9180099999994</v>
      </c>
      <c r="L34" s="46">
        <f t="shared" si="3"/>
        <v>0.680660667452331</v>
      </c>
      <c r="M34" s="46">
        <f t="shared" si="3"/>
        <v>0.69215649659125411</v>
      </c>
      <c r="N34" s="48">
        <f t="shared" si="4"/>
        <v>0.10403489836841166</v>
      </c>
      <c r="O34" s="48">
        <f t="shared" si="4"/>
        <v>0.10582836450079018</v>
      </c>
    </row>
    <row r="35" spans="2:15" ht="15" customHeight="1" x14ac:dyDescent="0.3">
      <c r="B35" s="47" t="s">
        <v>69</v>
      </c>
      <c r="C35" s="43" t="s">
        <v>70</v>
      </c>
      <c r="D35" s="99"/>
      <c r="E35" s="45">
        <v>10820</v>
      </c>
      <c r="F35" s="45">
        <v>7574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8">
        <f t="shared" si="3"/>
        <v>0</v>
      </c>
      <c r="M35" s="48">
        <f t="shared" si="3"/>
        <v>0</v>
      </c>
      <c r="N35" s="48">
        <f t="shared" si="4"/>
        <v>0</v>
      </c>
      <c r="O35" s="48">
        <f t="shared" si="4"/>
        <v>0</v>
      </c>
    </row>
    <row r="36" spans="2:15" x14ac:dyDescent="0.3">
      <c r="B36" s="47" t="s">
        <v>71</v>
      </c>
      <c r="C36" s="43" t="s">
        <v>72</v>
      </c>
      <c r="D36" s="99"/>
      <c r="E36" s="45">
        <v>15086.270560000001</v>
      </c>
      <c r="F36" s="45">
        <v>9064.4654639759356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8">
        <f t="shared" si="3"/>
        <v>0</v>
      </c>
      <c r="M36" s="48">
        <f t="shared" si="3"/>
        <v>0</v>
      </c>
      <c r="N36" s="48"/>
      <c r="O36" s="48"/>
    </row>
    <row r="37" spans="2:15" s="50" customFormat="1" ht="15" customHeight="1" x14ac:dyDescent="0.3">
      <c r="B37" s="35" t="s">
        <v>73</v>
      </c>
      <c r="C37" s="49"/>
      <c r="D37" s="37"/>
      <c r="E37" s="38">
        <f t="shared" ref="E37:K37" si="9">+SUM(E38:E40)</f>
        <v>245051.07135999997</v>
      </c>
      <c r="F37" s="38">
        <f t="shared" si="9"/>
        <v>147236.98374749435</v>
      </c>
      <c r="G37" s="38">
        <f t="shared" si="9"/>
        <v>5417</v>
      </c>
      <c r="H37" s="38">
        <f t="shared" si="9"/>
        <v>337355.38556000002</v>
      </c>
      <c r="I37" s="38">
        <f t="shared" si="9"/>
        <v>203751.14520184821</v>
      </c>
      <c r="J37" s="38">
        <f t="shared" si="9"/>
        <v>47206.707479999997</v>
      </c>
      <c r="K37" s="38">
        <f t="shared" si="9"/>
        <v>28477.805770000003</v>
      </c>
      <c r="L37" s="53">
        <f t="shared" si="3"/>
        <v>1.3766737835004097</v>
      </c>
      <c r="M37" s="53">
        <f t="shared" si="3"/>
        <v>1.3838312903181542</v>
      </c>
      <c r="N37" s="53">
        <f t="shared" ref="N37:O39" si="10">+J37/E37</f>
        <v>0.19264028195432575</v>
      </c>
      <c r="O37" s="53">
        <f t="shared" si="10"/>
        <v>0.19341475928927152</v>
      </c>
    </row>
    <row r="38" spans="2:15" ht="15" customHeight="1" x14ac:dyDescent="0.3">
      <c r="B38" s="47" t="s">
        <v>74</v>
      </c>
      <c r="C38" s="43" t="s">
        <v>75</v>
      </c>
      <c r="D38" s="44" t="s">
        <v>76</v>
      </c>
      <c r="E38" s="45">
        <v>75040.98</v>
      </c>
      <c r="F38" s="45">
        <v>45087.774933350316</v>
      </c>
      <c r="G38" s="45">
        <v>2839</v>
      </c>
      <c r="H38" s="45">
        <v>67892.228040000002</v>
      </c>
      <c r="I38" s="45">
        <v>40997.465418319996</v>
      </c>
      <c r="J38" s="45">
        <v>23805.173059999997</v>
      </c>
      <c r="K38" s="45">
        <v>14383.690859999999</v>
      </c>
      <c r="L38" s="48">
        <f t="shared" si="3"/>
        <v>0.90473535979940567</v>
      </c>
      <c r="M38" s="48">
        <f t="shared" si="3"/>
        <v>0.90928118495364429</v>
      </c>
      <c r="N38" s="48">
        <f t="shared" si="10"/>
        <v>0.31722897355551594</v>
      </c>
      <c r="O38" s="48">
        <f t="shared" si="10"/>
        <v>0.31901531803825467</v>
      </c>
    </row>
    <row r="39" spans="2:15" ht="15" customHeight="1" x14ac:dyDescent="0.3">
      <c r="B39" s="47" t="s">
        <v>77</v>
      </c>
      <c r="C39" s="43" t="s">
        <v>78</v>
      </c>
      <c r="D39" s="99" t="s">
        <v>66</v>
      </c>
      <c r="E39" s="45">
        <v>150000</v>
      </c>
      <c r="F39" s="45">
        <v>90126.304853728565</v>
      </c>
      <c r="G39" s="45">
        <v>2578</v>
      </c>
      <c r="H39" s="45">
        <v>269463.15752000001</v>
      </c>
      <c r="I39" s="45">
        <v>162753.67978352821</v>
      </c>
      <c r="J39" s="45">
        <v>23401.534420000004</v>
      </c>
      <c r="K39" s="45">
        <v>14094.114910000004</v>
      </c>
      <c r="L39" s="48">
        <f>+H39/E39</f>
        <v>1.7964210501333333</v>
      </c>
      <c r="M39" s="48">
        <f t="shared" si="3"/>
        <v>1.8058399270631478</v>
      </c>
      <c r="N39" s="48">
        <f t="shared" si="10"/>
        <v>0.15601022946666668</v>
      </c>
      <c r="O39" s="48">
        <f t="shared" si="10"/>
        <v>0.15638181253380126</v>
      </c>
    </row>
    <row r="40" spans="2:15" ht="15" customHeight="1" x14ac:dyDescent="0.3">
      <c r="B40" s="47" t="s">
        <v>79</v>
      </c>
      <c r="C40" s="43" t="s">
        <v>80</v>
      </c>
      <c r="D40" s="99"/>
      <c r="E40" s="45">
        <v>20010.091359999999</v>
      </c>
      <c r="F40" s="45">
        <v>12022.903960415466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8">
        <f t="shared" si="3"/>
        <v>0</v>
      </c>
      <c r="M40" s="48">
        <f t="shared" si="3"/>
        <v>0</v>
      </c>
      <c r="N40" s="48"/>
      <c r="O40" s="48"/>
    </row>
    <row r="41" spans="2:15" s="21" customFormat="1" ht="20.100000000000001" customHeight="1" x14ac:dyDescent="0.3">
      <c r="B41" s="29" t="s">
        <v>81</v>
      </c>
      <c r="C41" s="30"/>
      <c r="D41" s="31"/>
      <c r="E41" s="32">
        <f t="shared" ref="E41:K41" si="11">+E42+E46</f>
        <v>243930.69990000001</v>
      </c>
      <c r="F41" s="32">
        <f t="shared" si="11"/>
        <v>149595.4485213249</v>
      </c>
      <c r="G41" s="32">
        <f t="shared" si="11"/>
        <v>2518</v>
      </c>
      <c r="H41" s="32">
        <f t="shared" si="11"/>
        <v>122319.1105</v>
      </c>
      <c r="I41" s="32">
        <f t="shared" si="11"/>
        <v>75794.982864795995</v>
      </c>
      <c r="J41" s="32">
        <f t="shared" si="11"/>
        <v>47501.753990000012</v>
      </c>
      <c r="K41" s="32">
        <f t="shared" si="11"/>
        <v>29256.738800000006</v>
      </c>
      <c r="L41" s="34">
        <f t="shared" si="3"/>
        <v>0.50145025021510214</v>
      </c>
      <c r="M41" s="34">
        <f t="shared" si="3"/>
        <v>0.50666636995972092</v>
      </c>
      <c r="N41" s="34">
        <f t="shared" ref="N41:O44" si="12">+J41/E41</f>
        <v>0.19473462753754847</v>
      </c>
      <c r="O41" s="34">
        <f t="shared" si="12"/>
        <v>0.19557238598625842</v>
      </c>
    </row>
    <row r="42" spans="2:15" s="50" customFormat="1" ht="15" customHeight="1" x14ac:dyDescent="0.3">
      <c r="B42" s="35" t="s">
        <v>82</v>
      </c>
      <c r="C42" s="36"/>
      <c r="D42" s="37"/>
      <c r="E42" s="38">
        <f t="shared" ref="E42:K42" si="13">+SUM(E43:E45)</f>
        <v>90451.155899999998</v>
      </c>
      <c r="F42" s="38">
        <f t="shared" si="13"/>
        <v>54346.856340103521</v>
      </c>
      <c r="G42" s="38">
        <f t="shared" si="13"/>
        <v>353</v>
      </c>
      <c r="H42" s="38">
        <f t="shared" si="13"/>
        <v>50948.221000000005</v>
      </c>
      <c r="I42" s="38">
        <f t="shared" si="13"/>
        <v>31027.017684687988</v>
      </c>
      <c r="J42" s="38">
        <f t="shared" si="13"/>
        <v>18087.236870000004</v>
      </c>
      <c r="K42" s="38">
        <f t="shared" si="13"/>
        <v>11013.944950000003</v>
      </c>
      <c r="L42" s="40">
        <f t="shared" si="3"/>
        <v>0.56326777135194139</v>
      </c>
      <c r="M42" s="40">
        <f t="shared" si="3"/>
        <v>0.57090731229273683</v>
      </c>
      <c r="N42" s="40">
        <f t="shared" si="12"/>
        <v>0.19996689583488236</v>
      </c>
      <c r="O42" s="40">
        <f t="shared" si="12"/>
        <v>0.20266020321533512</v>
      </c>
    </row>
    <row r="43" spans="2:15" ht="15" customHeight="1" x14ac:dyDescent="0.3">
      <c r="B43" s="47" t="s">
        <v>83</v>
      </c>
      <c r="C43" s="43" t="s">
        <v>84</v>
      </c>
      <c r="D43" s="54" t="s">
        <v>66</v>
      </c>
      <c r="E43" s="45">
        <v>56484.455999999998</v>
      </c>
      <c r="F43" s="45">
        <v>33938.235339686777</v>
      </c>
      <c r="G43" s="45">
        <v>292</v>
      </c>
      <c r="H43" s="45">
        <v>32655.309600000001</v>
      </c>
      <c r="I43" s="45">
        <v>19846.390234687988</v>
      </c>
      <c r="J43" s="45">
        <v>17360.953480000004</v>
      </c>
      <c r="K43" s="45">
        <v>10570.040540000004</v>
      </c>
      <c r="L43" s="48">
        <f t="shared" si="3"/>
        <v>0.57812913343805594</v>
      </c>
      <c r="M43" s="48">
        <f t="shared" si="3"/>
        <v>0.58477967507874418</v>
      </c>
      <c r="N43" s="48">
        <f t="shared" si="12"/>
        <v>0.30735807174986346</v>
      </c>
      <c r="O43" s="48">
        <f t="shared" si="12"/>
        <v>0.311449326525224</v>
      </c>
    </row>
    <row r="44" spans="2:15" ht="15" customHeight="1" x14ac:dyDescent="0.3">
      <c r="B44" s="47" t="s">
        <v>85</v>
      </c>
      <c r="C44" s="43" t="s">
        <v>86</v>
      </c>
      <c r="D44" s="54"/>
      <c r="E44" s="45">
        <v>18999.999900000003</v>
      </c>
      <c r="F44" s="45">
        <v>11415.998554721416</v>
      </c>
      <c r="G44" s="45">
        <v>61</v>
      </c>
      <c r="H44" s="45">
        <v>18292.911400000001</v>
      </c>
      <c r="I44" s="45">
        <v>11180.62745</v>
      </c>
      <c r="J44" s="45">
        <v>726.28338999999994</v>
      </c>
      <c r="K44" s="45">
        <v>443.90441000000004</v>
      </c>
      <c r="L44" s="46">
        <f t="shared" si="3"/>
        <v>0.96278481559360418</v>
      </c>
      <c r="M44" s="46">
        <f t="shared" si="3"/>
        <v>0.97938234631047039</v>
      </c>
      <c r="N44" s="46">
        <f t="shared" si="12"/>
        <v>3.8225441780133894E-2</v>
      </c>
      <c r="O44" s="46">
        <f t="shared" si="12"/>
        <v>3.888441364740805E-2</v>
      </c>
    </row>
    <row r="45" spans="2:15" x14ac:dyDescent="0.3">
      <c r="B45" s="47" t="s">
        <v>87</v>
      </c>
      <c r="C45" s="43" t="s">
        <v>88</v>
      </c>
      <c r="D45" s="54"/>
      <c r="E45" s="45">
        <v>14966.7</v>
      </c>
      <c r="F45" s="45">
        <v>8992.6224456953296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6">
        <f t="shared" si="3"/>
        <v>0</v>
      </c>
      <c r="M45" s="46">
        <f t="shared" si="3"/>
        <v>0</v>
      </c>
      <c r="N45" s="46"/>
      <c r="O45" s="46"/>
    </row>
    <row r="46" spans="2:15" s="50" customFormat="1" ht="15" customHeight="1" x14ac:dyDescent="0.3">
      <c r="B46" s="35" t="s">
        <v>89</v>
      </c>
      <c r="C46" s="49"/>
      <c r="D46" s="52"/>
      <c r="E46" s="38">
        <f t="shared" ref="E46:K46" si="14">+SUM(E47:E54)</f>
        <v>153479.54399999999</v>
      </c>
      <c r="F46" s="38">
        <f t="shared" si="14"/>
        <v>95248.592181221393</v>
      </c>
      <c r="G46" s="38">
        <f t="shared" si="14"/>
        <v>2165</v>
      </c>
      <c r="H46" s="38">
        <f t="shared" si="14"/>
        <v>71370.88949999999</v>
      </c>
      <c r="I46" s="38">
        <f t="shared" si="14"/>
        <v>44767.965180108004</v>
      </c>
      <c r="J46" s="38">
        <f t="shared" si="14"/>
        <v>29414.517120000008</v>
      </c>
      <c r="K46" s="38">
        <f t="shared" si="14"/>
        <v>18242.793850000002</v>
      </c>
      <c r="L46" s="40">
        <f t="shared" ref="L46:M70" si="15">+H46/E46</f>
        <v>0.46501890506007754</v>
      </c>
      <c r="M46" s="40">
        <f t="shared" si="15"/>
        <v>0.47001183067285451</v>
      </c>
      <c r="N46" s="40">
        <f t="shared" ref="N46:O70" si="16">+J46/E46</f>
        <v>0.19165105885381056</v>
      </c>
      <c r="O46" s="40">
        <f t="shared" si="16"/>
        <v>0.19152822558564425</v>
      </c>
    </row>
    <row r="47" spans="2:15" ht="15" customHeight="1" x14ac:dyDescent="0.3">
      <c r="B47" s="47" t="s">
        <v>90</v>
      </c>
      <c r="C47" s="43" t="s">
        <v>91</v>
      </c>
      <c r="D47" s="96" t="s">
        <v>66</v>
      </c>
      <c r="E47" s="45">
        <v>26668</v>
      </c>
      <c r="F47" s="45">
        <v>16023.255324498992</v>
      </c>
      <c r="G47" s="45">
        <v>14</v>
      </c>
      <c r="H47" s="45">
        <v>355.99703000000005</v>
      </c>
      <c r="I47" s="45">
        <v>202.31954000000002</v>
      </c>
      <c r="J47" s="45">
        <v>0</v>
      </c>
      <c r="K47" s="45">
        <v>0</v>
      </c>
      <c r="L47" s="46">
        <f t="shared" si="15"/>
        <v>1.3349221163941804E-2</v>
      </c>
      <c r="M47" s="46">
        <f t="shared" si="15"/>
        <v>1.262661899237545E-2</v>
      </c>
      <c r="N47" s="46">
        <f t="shared" si="16"/>
        <v>0</v>
      </c>
      <c r="O47" s="46">
        <f t="shared" si="16"/>
        <v>0</v>
      </c>
    </row>
    <row r="48" spans="2:15" ht="15" customHeight="1" x14ac:dyDescent="0.3">
      <c r="B48" s="47" t="s">
        <v>92</v>
      </c>
      <c r="C48" s="43" t="s">
        <v>93</v>
      </c>
      <c r="D48" s="97"/>
      <c r="E48" s="45">
        <v>1680</v>
      </c>
      <c r="F48" s="45">
        <v>1009.4146143617597</v>
      </c>
      <c r="G48" s="45">
        <v>11</v>
      </c>
      <c r="H48" s="45">
        <v>126.12867000000001</v>
      </c>
      <c r="I48" s="45">
        <v>77.089843328000001</v>
      </c>
      <c r="J48" s="45">
        <v>56.729579999999999</v>
      </c>
      <c r="K48" s="45">
        <v>34.673119999999997</v>
      </c>
      <c r="L48" s="46">
        <f t="shared" si="15"/>
        <v>7.5076589285714299E-2</v>
      </c>
      <c r="M48" s="46">
        <f t="shared" si="15"/>
        <v>7.6370841308596421E-2</v>
      </c>
      <c r="N48" s="46">
        <f t="shared" si="16"/>
        <v>3.3767607142857141E-2</v>
      </c>
      <c r="O48" s="46">
        <f t="shared" si="16"/>
        <v>3.4349730533595829E-2</v>
      </c>
    </row>
    <row r="49" spans="2:15" ht="15" customHeight="1" x14ac:dyDescent="0.3">
      <c r="B49" s="47" t="s">
        <v>94</v>
      </c>
      <c r="C49" s="43" t="s">
        <v>95</v>
      </c>
      <c r="D49" s="97"/>
      <c r="E49" s="45">
        <v>22880</v>
      </c>
      <c r="F49" s="45">
        <v>13529.733665984142</v>
      </c>
      <c r="G49" s="45">
        <v>149</v>
      </c>
      <c r="H49" s="45">
        <v>18540.811079999999</v>
      </c>
      <c r="I49" s="45">
        <v>11246.674855936</v>
      </c>
      <c r="J49" s="45">
        <v>5675.1592699999992</v>
      </c>
      <c r="K49" s="45">
        <v>3437.0950800000005</v>
      </c>
      <c r="L49" s="46">
        <f t="shared" si="15"/>
        <v>0.81035013461538463</v>
      </c>
      <c r="M49" s="46">
        <f t="shared" si="15"/>
        <v>0.83125618978087445</v>
      </c>
      <c r="N49" s="46">
        <f t="shared" si="16"/>
        <v>0.24804017788461535</v>
      </c>
      <c r="O49" s="46">
        <f t="shared" si="16"/>
        <v>0.2540401137859345</v>
      </c>
    </row>
    <row r="50" spans="2:15" ht="15" customHeight="1" x14ac:dyDescent="0.3">
      <c r="B50" s="47" t="s">
        <v>96</v>
      </c>
      <c r="C50" s="43" t="s">
        <v>97</v>
      </c>
      <c r="D50" s="97"/>
      <c r="E50" s="45">
        <v>29760</v>
      </c>
      <c r="F50" s="45">
        <v>17881.058882979745</v>
      </c>
      <c r="G50" s="45">
        <v>152</v>
      </c>
      <c r="H50" s="45">
        <v>15836.20974</v>
      </c>
      <c r="I50" s="45">
        <v>9589.4526588160043</v>
      </c>
      <c r="J50" s="45">
        <v>7022.5312499999991</v>
      </c>
      <c r="K50" s="45">
        <v>4258.1044400000001</v>
      </c>
      <c r="L50" s="46">
        <f t="shared" si="15"/>
        <v>0.53213070362903225</v>
      </c>
      <c r="M50" s="46">
        <f t="shared" si="15"/>
        <v>0.53629109559858423</v>
      </c>
      <c r="N50" s="46">
        <f t="shared" si="16"/>
        <v>0.2359721522177419</v>
      </c>
      <c r="O50" s="46">
        <f t="shared" si="16"/>
        <v>0.23813491515612181</v>
      </c>
    </row>
    <row r="51" spans="2:15" ht="15" customHeight="1" x14ac:dyDescent="0.3">
      <c r="B51" s="47" t="s">
        <v>98</v>
      </c>
      <c r="C51" s="43" t="s">
        <v>99</v>
      </c>
      <c r="D51" s="97"/>
      <c r="E51" s="45">
        <v>32080</v>
      </c>
      <c r="F51" s="45">
        <v>19275.012398050756</v>
      </c>
      <c r="G51" s="45">
        <v>431</v>
      </c>
      <c r="H51" s="45">
        <v>17773.881809999995</v>
      </c>
      <c r="I51" s="45">
        <v>10579.705649703999</v>
      </c>
      <c r="J51" s="45">
        <v>11196.396290000001</v>
      </c>
      <c r="K51" s="45">
        <v>6688.3302100000001</v>
      </c>
      <c r="L51" s="48">
        <f t="shared" si="15"/>
        <v>0.55404868485037395</v>
      </c>
      <c r="M51" s="48">
        <f t="shared" si="15"/>
        <v>0.54888191152467969</v>
      </c>
      <c r="N51" s="48">
        <f t="shared" si="16"/>
        <v>0.34901484694513718</v>
      </c>
      <c r="O51" s="48">
        <f t="shared" si="16"/>
        <v>0.3469948590371012</v>
      </c>
    </row>
    <row r="52" spans="2:15" ht="15" customHeight="1" x14ac:dyDescent="0.3">
      <c r="B52" s="47" t="s">
        <v>100</v>
      </c>
      <c r="C52" s="43" t="s">
        <v>101</v>
      </c>
      <c r="D52" s="97"/>
      <c r="E52" s="45">
        <v>7644</v>
      </c>
      <c r="F52" s="45">
        <v>4592.8364953460068</v>
      </c>
      <c r="G52" s="45">
        <v>64</v>
      </c>
      <c r="H52" s="45">
        <v>480.08302000000015</v>
      </c>
      <c r="I52" s="45">
        <v>292.27794932400013</v>
      </c>
      <c r="J52" s="45">
        <v>0</v>
      </c>
      <c r="K52" s="45">
        <v>0</v>
      </c>
      <c r="L52" s="48">
        <f t="shared" si="15"/>
        <v>6.2805209314495042E-2</v>
      </c>
      <c r="M52" s="48">
        <f t="shared" si="15"/>
        <v>6.3637786718549624E-2</v>
      </c>
      <c r="N52" s="48">
        <f t="shared" si="16"/>
        <v>0</v>
      </c>
      <c r="O52" s="48">
        <f t="shared" si="16"/>
        <v>0</v>
      </c>
    </row>
    <row r="53" spans="2:15" ht="15" customHeight="1" x14ac:dyDescent="0.3">
      <c r="B53" s="47" t="s">
        <v>102</v>
      </c>
      <c r="C53" s="43" t="s">
        <v>103</v>
      </c>
      <c r="D53" s="98"/>
      <c r="E53" s="45">
        <v>1400</v>
      </c>
      <c r="F53" s="45">
        <v>979.99999999999989</v>
      </c>
      <c r="G53" s="45">
        <v>39</v>
      </c>
      <c r="H53" s="45">
        <v>705.59415000000013</v>
      </c>
      <c r="I53" s="45">
        <v>493.91588299999995</v>
      </c>
      <c r="J53" s="45">
        <v>409.22805999999997</v>
      </c>
      <c r="K53" s="45">
        <v>286.45963</v>
      </c>
      <c r="L53" s="48">
        <f t="shared" si="15"/>
        <v>0.50399582142857147</v>
      </c>
      <c r="M53" s="48">
        <f t="shared" si="15"/>
        <v>0.50399579897959179</v>
      </c>
      <c r="N53" s="48">
        <f t="shared" si="16"/>
        <v>0.29230575714285711</v>
      </c>
      <c r="O53" s="48">
        <f t="shared" si="16"/>
        <v>0.29230574489795924</v>
      </c>
    </row>
    <row r="54" spans="2:15" ht="15" customHeight="1" x14ac:dyDescent="0.3">
      <c r="B54" s="47" t="s">
        <v>104</v>
      </c>
      <c r="C54" s="43" t="s">
        <v>105</v>
      </c>
      <c r="D54" s="44" t="s">
        <v>32</v>
      </c>
      <c r="E54" s="45">
        <v>31367.544000000002</v>
      </c>
      <c r="F54" s="45">
        <v>21957.280799999997</v>
      </c>
      <c r="G54" s="45">
        <v>1305</v>
      </c>
      <c r="H54" s="45">
        <v>17552.184000000001</v>
      </c>
      <c r="I54" s="45">
        <v>12286.528799999998</v>
      </c>
      <c r="J54" s="45">
        <v>5054.4726700000056</v>
      </c>
      <c r="K54" s="45">
        <v>3538.1313699999996</v>
      </c>
      <c r="L54" s="48">
        <f t="shared" si="15"/>
        <v>0.55956513522384799</v>
      </c>
      <c r="M54" s="48">
        <f t="shared" si="15"/>
        <v>0.55956513522384799</v>
      </c>
      <c r="N54" s="48">
        <f t="shared" si="16"/>
        <v>0.1611370233512705</v>
      </c>
      <c r="O54" s="48">
        <f t="shared" si="16"/>
        <v>0.16113704616830332</v>
      </c>
    </row>
    <row r="55" spans="2:15" s="21" customFormat="1" ht="20.100000000000001" customHeight="1" x14ac:dyDescent="0.3">
      <c r="B55" s="29" t="s">
        <v>106</v>
      </c>
      <c r="C55" s="30"/>
      <c r="D55" s="31"/>
      <c r="E55" s="32">
        <f t="shared" ref="E55:K55" si="17">+E56+E62</f>
        <v>83514.455000000016</v>
      </c>
      <c r="F55" s="32">
        <f t="shared" si="17"/>
        <v>53059.879160721968</v>
      </c>
      <c r="G55" s="32">
        <f t="shared" si="17"/>
        <v>8242</v>
      </c>
      <c r="H55" s="32">
        <f t="shared" si="17"/>
        <v>84290.533400000015</v>
      </c>
      <c r="I55" s="32">
        <f t="shared" si="17"/>
        <v>56087.157594588803</v>
      </c>
      <c r="J55" s="32">
        <f t="shared" si="17"/>
        <v>44906.014530000015</v>
      </c>
      <c r="K55" s="32">
        <f t="shared" si="17"/>
        <v>31646.749530000008</v>
      </c>
      <c r="L55" s="34">
        <f t="shared" si="15"/>
        <v>1.0092927433939429</v>
      </c>
      <c r="M55" s="34">
        <f t="shared" si="15"/>
        <v>1.0570540016628573</v>
      </c>
      <c r="N55" s="34">
        <f t="shared" si="16"/>
        <v>0.53770349731672207</v>
      </c>
      <c r="O55" s="34">
        <f t="shared" si="16"/>
        <v>0.59643463254297768</v>
      </c>
    </row>
    <row r="56" spans="2:15" s="50" customFormat="1" ht="15" customHeight="1" x14ac:dyDescent="0.3">
      <c r="B56" s="35" t="s">
        <v>107</v>
      </c>
      <c r="C56" s="36"/>
      <c r="D56" s="37"/>
      <c r="E56" s="38">
        <f t="shared" ref="E56:K56" si="18">+SUM(E57:E61)</f>
        <v>80664.455000000016</v>
      </c>
      <c r="F56" s="38">
        <f t="shared" si="18"/>
        <v>51374.575797607686</v>
      </c>
      <c r="G56" s="38">
        <f t="shared" si="18"/>
        <v>8239</v>
      </c>
      <c r="H56" s="38">
        <f t="shared" si="18"/>
        <v>83390.533400000015</v>
      </c>
      <c r="I56" s="38">
        <f t="shared" si="18"/>
        <v>55783.797594588803</v>
      </c>
      <c r="J56" s="38">
        <f t="shared" si="18"/>
        <v>44906.014530000015</v>
      </c>
      <c r="K56" s="38">
        <f t="shared" si="18"/>
        <v>31646.749530000008</v>
      </c>
      <c r="L56" s="40">
        <f t="shared" si="15"/>
        <v>1.0337952869079696</v>
      </c>
      <c r="M56" s="40">
        <f t="shared" si="15"/>
        <v>1.0858249772095723</v>
      </c>
      <c r="N56" s="40">
        <f t="shared" si="16"/>
        <v>0.55670139381714046</v>
      </c>
      <c r="O56" s="40">
        <f t="shared" si="16"/>
        <v>0.61600021097349233</v>
      </c>
    </row>
    <row r="57" spans="2:15" ht="15" customHeight="1" x14ac:dyDescent="0.3">
      <c r="B57" s="47" t="s">
        <v>108</v>
      </c>
      <c r="C57" s="43" t="s">
        <v>109</v>
      </c>
      <c r="D57" s="44" t="s">
        <v>110</v>
      </c>
      <c r="E57" s="45">
        <v>63430.930000000029</v>
      </c>
      <c r="F57" s="45">
        <v>41065.385560577895</v>
      </c>
      <c r="G57" s="45">
        <v>7688</v>
      </c>
      <c r="H57" s="45">
        <v>64541.144100000005</v>
      </c>
      <c r="I57" s="45">
        <v>44485.702389400802</v>
      </c>
      <c r="J57" s="45">
        <v>41749.726590000013</v>
      </c>
      <c r="K57" s="45">
        <v>29730.466300000007</v>
      </c>
      <c r="L57" s="48">
        <f t="shared" si="15"/>
        <v>1.017502724617154</v>
      </c>
      <c r="M57" s="48">
        <f t="shared" si="15"/>
        <v>1.083289534047535</v>
      </c>
      <c r="N57" s="48">
        <f t="shared" si="16"/>
        <v>0.65819193554311739</v>
      </c>
      <c r="O57" s="48">
        <f t="shared" si="16"/>
        <v>0.72397874497349834</v>
      </c>
    </row>
    <row r="58" spans="2:15" ht="15" customHeight="1" x14ac:dyDescent="0.3">
      <c r="B58" s="47" t="s">
        <v>111</v>
      </c>
      <c r="C58" s="43" t="s">
        <v>112</v>
      </c>
      <c r="D58" s="99" t="s">
        <v>66</v>
      </c>
      <c r="E58" s="45">
        <v>6300</v>
      </c>
      <c r="F58" s="45">
        <v>3785.3048038566003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8">
        <f t="shared" si="15"/>
        <v>0</v>
      </c>
      <c r="M58" s="48">
        <f t="shared" si="15"/>
        <v>0</v>
      </c>
      <c r="N58" s="48">
        <f t="shared" si="16"/>
        <v>0</v>
      </c>
      <c r="O58" s="48">
        <f t="shared" si="16"/>
        <v>0</v>
      </c>
    </row>
    <row r="59" spans="2:15" ht="15" customHeight="1" x14ac:dyDescent="0.3">
      <c r="B59" s="47" t="s">
        <v>113</v>
      </c>
      <c r="C59" s="43" t="s">
        <v>114</v>
      </c>
      <c r="D59" s="99"/>
      <c r="E59" s="45">
        <v>6000</v>
      </c>
      <c r="F59" s="45">
        <v>3575.3391279873176</v>
      </c>
      <c r="G59" s="45">
        <v>551</v>
      </c>
      <c r="H59" s="45">
        <v>18849.389300000003</v>
      </c>
      <c r="I59" s="45">
        <v>11298.095205187998</v>
      </c>
      <c r="J59" s="45">
        <v>3156.2879400000006</v>
      </c>
      <c r="K59" s="45">
        <v>1916.2832299999998</v>
      </c>
      <c r="L59" s="48">
        <f t="shared" si="15"/>
        <v>3.1415648833333338</v>
      </c>
      <c r="M59" s="48">
        <f t="shared" si="15"/>
        <v>3.1600065897939276</v>
      </c>
      <c r="N59" s="48">
        <f t="shared" si="16"/>
        <v>0.52604799000000013</v>
      </c>
      <c r="O59" s="48">
        <f t="shared" si="16"/>
        <v>0.53597243825056173</v>
      </c>
    </row>
    <row r="60" spans="2:15" ht="15" customHeight="1" x14ac:dyDescent="0.3">
      <c r="B60" s="47" t="s">
        <v>115</v>
      </c>
      <c r="C60" s="43" t="s">
        <v>116</v>
      </c>
      <c r="D60" s="99"/>
      <c r="E60" s="45">
        <v>3523.5250000000001</v>
      </c>
      <c r="F60" s="45">
        <v>2101.359039560823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8">
        <f t="shared" si="15"/>
        <v>0</v>
      </c>
      <c r="M60" s="48">
        <f t="shared" si="15"/>
        <v>0</v>
      </c>
      <c r="N60" s="48">
        <f t="shared" si="16"/>
        <v>0</v>
      </c>
      <c r="O60" s="48">
        <f t="shared" si="16"/>
        <v>0</v>
      </c>
    </row>
    <row r="61" spans="2:15" s="59" customFormat="1" ht="15" customHeight="1" x14ac:dyDescent="0.3">
      <c r="B61" s="55" t="s">
        <v>117</v>
      </c>
      <c r="C61" s="56" t="s">
        <v>118</v>
      </c>
      <c r="D61" s="57" t="s">
        <v>119</v>
      </c>
      <c r="E61" s="45">
        <v>1410</v>
      </c>
      <c r="F61" s="45">
        <v>847.18726562504855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58">
        <f t="shared" si="15"/>
        <v>0</v>
      </c>
      <c r="M61" s="58">
        <f t="shared" si="15"/>
        <v>0</v>
      </c>
      <c r="N61" s="58">
        <f t="shared" si="16"/>
        <v>0</v>
      </c>
      <c r="O61" s="58">
        <f t="shared" si="16"/>
        <v>0</v>
      </c>
    </row>
    <row r="62" spans="2:15" s="50" customFormat="1" ht="15" customHeight="1" x14ac:dyDescent="0.3">
      <c r="B62" s="35" t="s">
        <v>120</v>
      </c>
      <c r="C62" s="49"/>
      <c r="D62" s="52"/>
      <c r="E62" s="38">
        <f t="shared" ref="E62:K62" si="19">+SUM(E63:E64)</f>
        <v>2850</v>
      </c>
      <c r="F62" s="38">
        <f t="shared" si="19"/>
        <v>1685.3033631142835</v>
      </c>
      <c r="G62" s="38">
        <f t="shared" si="19"/>
        <v>3</v>
      </c>
      <c r="H62" s="38">
        <f t="shared" si="19"/>
        <v>900</v>
      </c>
      <c r="I62" s="38">
        <f t="shared" si="19"/>
        <v>303.36</v>
      </c>
      <c r="J62" s="38">
        <f t="shared" si="19"/>
        <v>0</v>
      </c>
      <c r="K62" s="38">
        <f t="shared" si="19"/>
        <v>0</v>
      </c>
      <c r="L62" s="40">
        <f t="shared" si="15"/>
        <v>0.31578947368421051</v>
      </c>
      <c r="M62" s="40">
        <f t="shared" si="15"/>
        <v>0.18000320099012859</v>
      </c>
      <c r="N62" s="40">
        <f t="shared" si="16"/>
        <v>0</v>
      </c>
      <c r="O62" s="40">
        <f t="shared" si="16"/>
        <v>0</v>
      </c>
    </row>
    <row r="63" spans="2:15" ht="15" customHeight="1" x14ac:dyDescent="0.3">
      <c r="B63" s="47" t="s">
        <v>121</v>
      </c>
      <c r="C63" s="43" t="s">
        <v>122</v>
      </c>
      <c r="D63" s="96" t="s">
        <v>119</v>
      </c>
      <c r="E63" s="45">
        <v>2000</v>
      </c>
      <c r="F63" s="45">
        <v>1182.6690267468655</v>
      </c>
      <c r="G63" s="45">
        <v>3</v>
      </c>
      <c r="H63" s="45">
        <v>900</v>
      </c>
      <c r="I63" s="45">
        <v>303.36</v>
      </c>
      <c r="J63" s="45">
        <v>0</v>
      </c>
      <c r="K63" s="45">
        <v>0</v>
      </c>
      <c r="L63" s="48">
        <f t="shared" si="15"/>
        <v>0.45</v>
      </c>
      <c r="M63" s="48">
        <f t="shared" si="15"/>
        <v>0.25650456141093325</v>
      </c>
      <c r="N63" s="48">
        <f t="shared" si="16"/>
        <v>0</v>
      </c>
      <c r="O63" s="48">
        <f t="shared" si="16"/>
        <v>0</v>
      </c>
    </row>
    <row r="64" spans="2:15" ht="15" customHeight="1" x14ac:dyDescent="0.3">
      <c r="B64" s="47" t="s">
        <v>123</v>
      </c>
      <c r="C64" s="43" t="s">
        <v>124</v>
      </c>
      <c r="D64" s="98"/>
      <c r="E64" s="45">
        <v>850</v>
      </c>
      <c r="F64" s="45">
        <v>502.63433636741786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8">
        <f t="shared" si="15"/>
        <v>0</v>
      </c>
      <c r="M64" s="48">
        <f t="shared" si="15"/>
        <v>0</v>
      </c>
      <c r="N64" s="48">
        <f t="shared" si="16"/>
        <v>0</v>
      </c>
      <c r="O64" s="48">
        <f t="shared" si="16"/>
        <v>0</v>
      </c>
    </row>
    <row r="65" spans="1:15" s="21" customFormat="1" ht="20.100000000000001" customHeight="1" x14ac:dyDescent="0.3">
      <c r="B65" s="29" t="s">
        <v>125</v>
      </c>
      <c r="C65" s="30"/>
      <c r="D65" s="31"/>
      <c r="E65" s="32">
        <f t="shared" ref="E65:K65" si="20">SUM(E66:E70)</f>
        <v>37793.925000000003</v>
      </c>
      <c r="F65" s="32">
        <f t="shared" si="20"/>
        <v>23696.78810189712</v>
      </c>
      <c r="G65" s="32">
        <f t="shared" si="20"/>
        <v>54</v>
      </c>
      <c r="H65" s="32">
        <f t="shared" si="20"/>
        <v>14726.259599999998</v>
      </c>
      <c r="I65" s="32">
        <f t="shared" si="20"/>
        <v>4972.2657101920004</v>
      </c>
      <c r="J65" s="32">
        <f t="shared" si="20"/>
        <v>2729.4896600000002</v>
      </c>
      <c r="K65" s="32">
        <f t="shared" si="20"/>
        <v>823.78939000000014</v>
      </c>
      <c r="L65" s="34">
        <f t="shared" si="15"/>
        <v>0.38964620901375013</v>
      </c>
      <c r="M65" s="34">
        <f t="shared" si="15"/>
        <v>0.2098286775748284</v>
      </c>
      <c r="N65" s="34">
        <f t="shared" si="16"/>
        <v>7.2220328002450124E-2</v>
      </c>
      <c r="O65" s="34">
        <f t="shared" si="16"/>
        <v>3.4763757284644377E-2</v>
      </c>
    </row>
    <row r="66" spans="1:15" s="60" customFormat="1" ht="15" customHeight="1" x14ac:dyDescent="0.3">
      <c r="B66" s="61" t="s">
        <v>126</v>
      </c>
      <c r="C66" s="62" t="s">
        <v>127</v>
      </c>
      <c r="D66" s="63" t="s">
        <v>119</v>
      </c>
      <c r="E66" s="45">
        <v>11000</v>
      </c>
      <c r="F66" s="45">
        <v>7699.9999999999991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6">
        <f t="shared" si="15"/>
        <v>0</v>
      </c>
      <c r="M66" s="46">
        <f t="shared" si="15"/>
        <v>0</v>
      </c>
      <c r="N66" s="46">
        <f t="shared" si="16"/>
        <v>0</v>
      </c>
      <c r="O66" s="46">
        <f t="shared" si="16"/>
        <v>0</v>
      </c>
    </row>
    <row r="67" spans="1:15" s="60" customFormat="1" ht="15" customHeight="1" x14ac:dyDescent="0.3">
      <c r="B67" s="61" t="s">
        <v>128</v>
      </c>
      <c r="C67" s="62" t="s">
        <v>129</v>
      </c>
      <c r="D67" s="63" t="s">
        <v>130</v>
      </c>
      <c r="E67" s="45">
        <v>5882.7060000000001</v>
      </c>
      <c r="F67" s="45">
        <v>3484.3210925734716</v>
      </c>
      <c r="G67" s="45">
        <v>32</v>
      </c>
      <c r="H67" s="45">
        <v>2069.4158599999996</v>
      </c>
      <c r="I67" s="45">
        <v>745.81400019200021</v>
      </c>
      <c r="J67" s="45">
        <v>1251.7278100000001</v>
      </c>
      <c r="K67" s="45">
        <v>492.80317000000008</v>
      </c>
      <c r="L67" s="46">
        <f t="shared" si="15"/>
        <v>0.35177958238946488</v>
      </c>
      <c r="M67" s="46">
        <f t="shared" si="15"/>
        <v>0.21404858518396541</v>
      </c>
      <c r="N67" s="46">
        <f t="shared" si="16"/>
        <v>0.21278095658698565</v>
      </c>
      <c r="O67" s="46">
        <f t="shared" si="16"/>
        <v>0.14143448807010564</v>
      </c>
    </row>
    <row r="68" spans="1:15" s="60" customFormat="1" ht="15" customHeight="1" x14ac:dyDescent="0.3">
      <c r="B68" s="61" t="s">
        <v>131</v>
      </c>
      <c r="C68" s="62" t="s">
        <v>132</v>
      </c>
      <c r="D68" s="63"/>
      <c r="E68" s="45">
        <v>8523.9210000000003</v>
      </c>
      <c r="F68" s="45">
        <v>5078.1816904554653</v>
      </c>
      <c r="G68" s="45">
        <v>8</v>
      </c>
      <c r="H68" s="45">
        <v>7580.0859</v>
      </c>
      <c r="I68" s="45">
        <v>2385.4361800000001</v>
      </c>
      <c r="J68" s="45">
        <v>1477.7618499999999</v>
      </c>
      <c r="K68" s="45">
        <v>330.98622</v>
      </c>
      <c r="L68" s="46">
        <f t="shared" si="15"/>
        <v>0.88927219057989859</v>
      </c>
      <c r="M68" s="46">
        <f t="shared" si="15"/>
        <v>0.46974218832765885</v>
      </c>
      <c r="N68" s="46">
        <f t="shared" si="16"/>
        <v>0.17336644133609402</v>
      </c>
      <c r="O68" s="46">
        <f t="shared" si="16"/>
        <v>6.5178097235491714E-2</v>
      </c>
    </row>
    <row r="69" spans="1:15" s="60" customFormat="1" ht="15" customHeight="1" x14ac:dyDescent="0.3">
      <c r="B69" s="61" t="s">
        <v>133</v>
      </c>
      <c r="C69" s="64" t="s">
        <v>134</v>
      </c>
      <c r="D69" s="63"/>
      <c r="E69" s="45">
        <v>300.13799999999998</v>
      </c>
      <c r="F69" s="45">
        <v>171.81153902955958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6">
        <f t="shared" si="15"/>
        <v>0</v>
      </c>
      <c r="M69" s="46">
        <f t="shared" si="15"/>
        <v>0</v>
      </c>
      <c r="N69" s="46">
        <f t="shared" si="16"/>
        <v>0</v>
      </c>
      <c r="O69" s="46">
        <f t="shared" si="16"/>
        <v>0</v>
      </c>
    </row>
    <row r="70" spans="1:15" s="60" customFormat="1" ht="15" customHeight="1" x14ac:dyDescent="0.3">
      <c r="B70" s="61" t="s">
        <v>135</v>
      </c>
      <c r="C70" s="62" t="s">
        <v>136</v>
      </c>
      <c r="D70" s="63"/>
      <c r="E70" s="45">
        <v>12087.16</v>
      </c>
      <c r="F70" s="45">
        <v>7262.4737798386232</v>
      </c>
      <c r="G70" s="45">
        <v>14</v>
      </c>
      <c r="H70" s="45">
        <v>5076.7578399999993</v>
      </c>
      <c r="I70" s="45">
        <v>1841.0155300000001</v>
      </c>
      <c r="J70" s="45">
        <v>0</v>
      </c>
      <c r="K70" s="45">
        <v>0</v>
      </c>
      <c r="L70" s="46">
        <f t="shared" si="15"/>
        <v>0.42001246281177707</v>
      </c>
      <c r="M70" s="46">
        <f t="shared" si="15"/>
        <v>0.25349702949852282</v>
      </c>
      <c r="N70" s="46">
        <f t="shared" si="16"/>
        <v>0</v>
      </c>
      <c r="O70" s="46">
        <f t="shared" si="16"/>
        <v>0</v>
      </c>
    </row>
    <row r="71" spans="1:15" ht="5.0999999999999996" customHeight="1" x14ac:dyDescent="0.3">
      <c r="B71" s="65"/>
      <c r="C71" s="65"/>
      <c r="D71" s="65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65"/>
      <c r="M71" s="65"/>
      <c r="N71" s="65"/>
      <c r="O71" s="65"/>
    </row>
    <row r="72" spans="1:15" s="21" customFormat="1" ht="25.35" customHeight="1" x14ac:dyDescent="0.3">
      <c r="B72" s="66" t="s">
        <v>137</v>
      </c>
      <c r="C72" s="67"/>
      <c r="D72" s="67"/>
      <c r="E72" s="19">
        <f t="shared" ref="E72:K72" si="21">E74+E84+E90</f>
        <v>383024.03126000002</v>
      </c>
      <c r="F72" s="19">
        <f t="shared" si="21"/>
        <v>247683.67238834163</v>
      </c>
      <c r="G72" s="19">
        <f t="shared" si="21"/>
        <v>9453</v>
      </c>
      <c r="H72" s="19">
        <f t="shared" si="21"/>
        <v>448219.24155000004</v>
      </c>
      <c r="I72" s="19">
        <f t="shared" si="21"/>
        <v>285055.00316657603</v>
      </c>
      <c r="J72" s="19">
        <f t="shared" si="21"/>
        <v>183680.04791000002</v>
      </c>
      <c r="K72" s="19">
        <f t="shared" si="21"/>
        <v>119642.01573000001</v>
      </c>
      <c r="L72" s="20">
        <f>+H72/E72</f>
        <v>1.1702118012687954</v>
      </c>
      <c r="M72" s="20">
        <f>+I72/F72</f>
        <v>1.1508833037635204</v>
      </c>
      <c r="N72" s="20">
        <f>+J72/E72</f>
        <v>0.47955228110822223</v>
      </c>
      <c r="O72" s="20">
        <f>+K72/F72</f>
        <v>0.48304361194392365</v>
      </c>
    </row>
    <row r="73" spans="1:15" ht="4.95" customHeight="1" x14ac:dyDescent="0.3">
      <c r="B73" s="68"/>
      <c r="C73" s="69"/>
      <c r="D73" s="69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70"/>
      <c r="M73" s="70"/>
      <c r="N73" s="70"/>
      <c r="O73" s="70"/>
    </row>
    <row r="74" spans="1:15" s="21" customFormat="1" ht="20.100000000000001" customHeight="1" x14ac:dyDescent="0.3">
      <c r="A74" s="21" t="s">
        <v>138</v>
      </c>
      <c r="B74" s="29" t="s">
        <v>139</v>
      </c>
      <c r="C74" s="30"/>
      <c r="D74" s="31"/>
      <c r="E74" s="32">
        <f t="shared" ref="E74:K74" si="22">+E83+E75</f>
        <v>149999.85</v>
      </c>
      <c r="F74" s="32">
        <f t="shared" si="22"/>
        <v>104999.895</v>
      </c>
      <c r="G74" s="32">
        <f t="shared" si="22"/>
        <v>1020</v>
      </c>
      <c r="H74" s="32">
        <f t="shared" si="22"/>
        <v>56020.208070000001</v>
      </c>
      <c r="I74" s="32">
        <f t="shared" si="22"/>
        <v>39214.146060999992</v>
      </c>
      <c r="J74" s="32">
        <f t="shared" si="22"/>
        <v>19529.471440000001</v>
      </c>
      <c r="K74" s="32">
        <f t="shared" si="22"/>
        <v>13686.452690000002</v>
      </c>
      <c r="L74" s="34">
        <f>+H74/E74</f>
        <v>0.37346842726842727</v>
      </c>
      <c r="M74" s="34">
        <f t="shared" ref="L74:M92" si="23">+I74/F74</f>
        <v>0.3734684311922406</v>
      </c>
      <c r="N74" s="34">
        <f>+IFERROR(J74/E74,"")</f>
        <v>0.13019660646327313</v>
      </c>
      <c r="O74" s="34">
        <f>+IFERROR(K74/F74,"")</f>
        <v>0.1303472988234893</v>
      </c>
    </row>
    <row r="75" spans="1:15" s="50" customFormat="1" ht="20.100000000000001" hidden="1" customHeight="1" x14ac:dyDescent="0.3">
      <c r="B75" s="35" t="s">
        <v>140</v>
      </c>
      <c r="C75" s="71" t="s">
        <v>141</v>
      </c>
      <c r="D75" s="96" t="s">
        <v>119</v>
      </c>
      <c r="E75" s="45">
        <v>112499.84993999999</v>
      </c>
      <c r="F75" s="45">
        <v>78749.89495799999</v>
      </c>
      <c r="G75" s="45">
        <v>962</v>
      </c>
      <c r="H75" s="45">
        <v>17996.713409999997</v>
      </c>
      <c r="I75" s="45">
        <v>12597.699771000001</v>
      </c>
      <c r="J75" s="45">
        <v>6826.2142399999984</v>
      </c>
      <c r="K75" s="45">
        <v>4778.3501500000002</v>
      </c>
      <c r="L75" s="40">
        <f t="shared" ref="L75:L92" si="24">+H75/E75</f>
        <v>0.15997099924665018</v>
      </c>
      <c r="M75" s="40">
        <f t="shared" si="23"/>
        <v>0.1599710041228472</v>
      </c>
      <c r="N75" s="40">
        <f>+IFERROR(J75/E75,"")</f>
        <v>6.0677540846860258E-2</v>
      </c>
      <c r="O75" s="40">
        <f>+IFERROR(K75/F75,"")</f>
        <v>6.0677543157974467E-2</v>
      </c>
    </row>
    <row r="76" spans="1:15" ht="15" hidden="1" customHeight="1" x14ac:dyDescent="0.3">
      <c r="B76" s="47" t="s">
        <v>142</v>
      </c>
      <c r="C76" s="72" t="s">
        <v>143</v>
      </c>
      <c r="D76" s="97"/>
      <c r="E76" s="45">
        <v>105412.48117999999</v>
      </c>
      <c r="F76" s="45">
        <v>73788.736825999993</v>
      </c>
      <c r="G76" s="45">
        <v>933</v>
      </c>
      <c r="H76" s="45">
        <v>17595.316399999996</v>
      </c>
      <c r="I76" s="45">
        <v>12316.721851000002</v>
      </c>
      <c r="J76" s="45">
        <v>6424.8172299999987</v>
      </c>
      <c r="K76" s="45">
        <v>4497.3722299999999</v>
      </c>
      <c r="L76" s="48">
        <f t="shared" si="24"/>
        <v>0.16691871970980959</v>
      </c>
      <c r="M76" s="48">
        <f t="shared" si="23"/>
        <v>0.16691872473767727</v>
      </c>
      <c r="N76" s="48"/>
      <c r="O76" s="48"/>
    </row>
    <row r="77" spans="1:15" s="73" customFormat="1" ht="15" hidden="1" customHeight="1" x14ac:dyDescent="0.3">
      <c r="B77" s="74" t="s">
        <v>144</v>
      </c>
      <c r="C77" s="75" t="s">
        <v>145</v>
      </c>
      <c r="D77" s="97"/>
      <c r="E77" s="45">
        <v>26159.613000000005</v>
      </c>
      <c r="F77" s="45">
        <v>18311.7291</v>
      </c>
      <c r="G77" s="45">
        <v>620</v>
      </c>
      <c r="H77" s="45">
        <v>8584.8609199999992</v>
      </c>
      <c r="I77" s="45">
        <v>6009.4029059999975</v>
      </c>
      <c r="J77" s="45">
        <v>1051.78917</v>
      </c>
      <c r="K77" s="45">
        <v>736.25247999999988</v>
      </c>
      <c r="L77" s="76">
        <f t="shared" si="24"/>
        <v>0.32817232120368134</v>
      </c>
      <c r="M77" s="76">
        <f t="shared" si="23"/>
        <v>0.32817233551145081</v>
      </c>
      <c r="N77" s="76">
        <f t="shared" ref="N77:O83" si="25">+IFERROR(J77/E77,"")</f>
        <v>4.0206602827037224E-2</v>
      </c>
      <c r="O77" s="76">
        <f t="shared" si="25"/>
        <v>4.0206606158235479E-2</v>
      </c>
    </row>
    <row r="78" spans="1:15" s="73" customFormat="1" ht="15" hidden="1" customHeight="1" x14ac:dyDescent="0.3">
      <c r="B78" s="74" t="s">
        <v>146</v>
      </c>
      <c r="C78" s="75" t="s">
        <v>147</v>
      </c>
      <c r="D78" s="97"/>
      <c r="E78" s="45">
        <v>19806.7932</v>
      </c>
      <c r="F78" s="45">
        <v>13864.755239999999</v>
      </c>
      <c r="G78" s="45">
        <v>94</v>
      </c>
      <c r="H78" s="45">
        <v>2396.1538899999987</v>
      </c>
      <c r="I78" s="45">
        <v>1677.3077670000005</v>
      </c>
      <c r="J78" s="45">
        <v>1365.3208299999999</v>
      </c>
      <c r="K78" s="45">
        <v>955.72462000000019</v>
      </c>
      <c r="L78" s="76">
        <f t="shared" si="24"/>
        <v>0.1209763673404738</v>
      </c>
      <c r="M78" s="76">
        <f t="shared" si="23"/>
        <v>0.1209763705139883</v>
      </c>
      <c r="N78" s="76">
        <f t="shared" si="25"/>
        <v>6.8931947550197062E-2</v>
      </c>
      <c r="O78" s="76">
        <f t="shared" si="25"/>
        <v>6.8931950363084832E-2</v>
      </c>
    </row>
    <row r="79" spans="1:15" s="73" customFormat="1" ht="15" hidden="1" customHeight="1" x14ac:dyDescent="0.3">
      <c r="B79" s="74" t="s">
        <v>148</v>
      </c>
      <c r="C79" s="75" t="s">
        <v>149</v>
      </c>
      <c r="D79" s="97"/>
      <c r="E79" s="45">
        <v>30042.452849999998</v>
      </c>
      <c r="F79" s="45">
        <v>21029.716994999999</v>
      </c>
      <c r="G79" s="45">
        <v>92</v>
      </c>
      <c r="H79" s="45">
        <v>2714.8119100000008</v>
      </c>
      <c r="I79" s="45">
        <v>1900.3683360000007</v>
      </c>
      <c r="J79" s="45">
        <v>1250.50494</v>
      </c>
      <c r="K79" s="45">
        <v>875.35344999999984</v>
      </c>
      <c r="L79" s="76">
        <f t="shared" si="24"/>
        <v>9.0365854065075149E-2</v>
      </c>
      <c r="M79" s="76">
        <f t="shared" si="23"/>
        <v>9.0365854017523395E-2</v>
      </c>
      <c r="N79" s="76">
        <f t="shared" si="25"/>
        <v>4.1624595243394055E-2</v>
      </c>
      <c r="O79" s="76">
        <f t="shared" si="25"/>
        <v>4.1624594862979987E-2</v>
      </c>
    </row>
    <row r="80" spans="1:15" s="73" customFormat="1" ht="15" hidden="1" customHeight="1" x14ac:dyDescent="0.3">
      <c r="B80" s="74" t="s">
        <v>150</v>
      </c>
      <c r="C80" s="75" t="s">
        <v>151</v>
      </c>
      <c r="D80" s="97"/>
      <c r="E80" s="45">
        <v>9581.9419899999957</v>
      </c>
      <c r="F80" s="45">
        <v>6707.359392999997</v>
      </c>
      <c r="G80" s="45">
        <v>16</v>
      </c>
      <c r="H80" s="45">
        <v>239.89745000000005</v>
      </c>
      <c r="I80" s="45">
        <v>167.92822400000006</v>
      </c>
      <c r="J80" s="45">
        <v>96.835709999999992</v>
      </c>
      <c r="K80" s="45">
        <v>67.785010000000014</v>
      </c>
      <c r="L80" s="76">
        <f t="shared" si="24"/>
        <v>2.503641226907492E-2</v>
      </c>
      <c r="M80" s="76">
        <f t="shared" si="23"/>
        <v>2.5036413610884638E-2</v>
      </c>
      <c r="N80" s="76">
        <f t="shared" si="25"/>
        <v>1.0106063061231289E-2</v>
      </c>
      <c r="O80" s="76">
        <f t="shared" si="25"/>
        <v>1.0106064999400881E-2</v>
      </c>
    </row>
    <row r="81" spans="2:15" s="73" customFormat="1" hidden="1" x14ac:dyDescent="0.3">
      <c r="B81" s="74" t="s">
        <v>152</v>
      </c>
      <c r="C81" s="75" t="s">
        <v>153</v>
      </c>
      <c r="D81" s="97"/>
      <c r="E81" s="45">
        <v>19821.680139999997</v>
      </c>
      <c r="F81" s="45">
        <v>13875.176097999998</v>
      </c>
      <c r="G81" s="45">
        <v>111</v>
      </c>
      <c r="H81" s="45">
        <v>3659.5922299999984</v>
      </c>
      <c r="I81" s="45">
        <v>2561.7146180000027</v>
      </c>
      <c r="J81" s="45">
        <v>2660.3665799999999</v>
      </c>
      <c r="K81" s="45">
        <v>1862.25667</v>
      </c>
      <c r="L81" s="76">
        <f t="shared" si="24"/>
        <v>0.18462573324523432</v>
      </c>
      <c r="M81" s="76">
        <f t="shared" si="23"/>
        <v>0.18462573735329058</v>
      </c>
      <c r="N81" s="76">
        <f t="shared" si="25"/>
        <v>0.13421498890154124</v>
      </c>
      <c r="O81" s="76">
        <f t="shared" si="25"/>
        <v>0.1342149935140953</v>
      </c>
    </row>
    <row r="82" spans="2:15" ht="15" hidden="1" customHeight="1" x14ac:dyDescent="0.3">
      <c r="B82" s="47" t="s">
        <v>154</v>
      </c>
      <c r="C82" s="43" t="s">
        <v>155</v>
      </c>
      <c r="D82" s="97"/>
      <c r="E82" s="45">
        <v>7087.3687599999994</v>
      </c>
      <c r="F82" s="45">
        <v>4961.1581319999996</v>
      </c>
      <c r="G82" s="45">
        <v>29</v>
      </c>
      <c r="H82" s="45">
        <v>401.39701000000002</v>
      </c>
      <c r="I82" s="45">
        <v>280.97791999999998</v>
      </c>
      <c r="J82" s="45">
        <v>401.39701000000002</v>
      </c>
      <c r="K82" s="45">
        <v>280.97791999999998</v>
      </c>
      <c r="L82" s="48">
        <f t="shared" si="24"/>
        <v>5.663554749195808E-2</v>
      </c>
      <c r="M82" s="48">
        <f t="shared" si="23"/>
        <v>5.6635550112313977E-2</v>
      </c>
      <c r="N82" s="48">
        <f t="shared" si="25"/>
        <v>5.663554749195808E-2</v>
      </c>
      <c r="O82" s="48">
        <f t="shared" si="25"/>
        <v>5.6635550112313977E-2</v>
      </c>
    </row>
    <row r="83" spans="2:15" s="79" customFormat="1" ht="17.100000000000001" hidden="1" customHeight="1" x14ac:dyDescent="0.3">
      <c r="B83" s="77" t="s">
        <v>156</v>
      </c>
      <c r="C83" s="78" t="s">
        <v>157</v>
      </c>
      <c r="D83" s="98"/>
      <c r="E83" s="45">
        <v>37500.000060000028</v>
      </c>
      <c r="F83" s="45">
        <v>26250.000042000014</v>
      </c>
      <c r="G83" s="45">
        <v>58</v>
      </c>
      <c r="H83" s="45">
        <v>38023.494660000004</v>
      </c>
      <c r="I83" s="45">
        <v>26616.446289999993</v>
      </c>
      <c r="J83" s="45">
        <v>12703.257200000002</v>
      </c>
      <c r="K83" s="45">
        <v>8908.1025400000017</v>
      </c>
      <c r="L83" s="46">
        <f t="shared" si="24"/>
        <v>1.0139598559776637</v>
      </c>
      <c r="M83" s="46">
        <f t="shared" si="23"/>
        <v>1.01395985704433</v>
      </c>
      <c r="N83" s="46">
        <f t="shared" si="25"/>
        <v>0.33875352479132748</v>
      </c>
      <c r="O83" s="46">
        <f t="shared" si="25"/>
        <v>0.33935628669512508</v>
      </c>
    </row>
    <row r="84" spans="2:15" s="82" customFormat="1" ht="20.100000000000001" customHeight="1" x14ac:dyDescent="0.3">
      <c r="B84" s="29" t="s">
        <v>158</v>
      </c>
      <c r="C84" s="80"/>
      <c r="D84" s="81"/>
      <c r="E84" s="32">
        <f t="shared" ref="E84:K84" si="26">SUM(E85:E89)</f>
        <v>79024.181300000011</v>
      </c>
      <c r="F84" s="32">
        <f t="shared" si="26"/>
        <v>56892.311193000009</v>
      </c>
      <c r="G84" s="32">
        <f t="shared" si="26"/>
        <v>8280</v>
      </c>
      <c r="H84" s="32">
        <f t="shared" si="26"/>
        <v>89510.747000000018</v>
      </c>
      <c r="I84" s="32">
        <f t="shared" si="26"/>
        <v>64303.531995000005</v>
      </c>
      <c r="J84" s="32">
        <f t="shared" si="26"/>
        <v>48547.326150000015</v>
      </c>
      <c r="K84" s="32">
        <f t="shared" si="26"/>
        <v>35629.137400000007</v>
      </c>
      <c r="L84" s="34">
        <f>+H84/E84</f>
        <v>1.1327007192923617</v>
      </c>
      <c r="M84" s="34">
        <f t="shared" si="23"/>
        <v>1.1302675290665967</v>
      </c>
      <c r="N84" s="34">
        <f t="shared" ref="N84:O92" si="27">+J84/E84</f>
        <v>0.61433507252292163</v>
      </c>
      <c r="O84" s="34">
        <f t="shared" si="27"/>
        <v>0.62625575676004164</v>
      </c>
    </row>
    <row r="85" spans="2:15" s="60" customFormat="1" ht="15" customHeight="1" x14ac:dyDescent="0.3">
      <c r="B85" s="61" t="s">
        <v>159</v>
      </c>
      <c r="C85" s="62" t="s">
        <v>160</v>
      </c>
      <c r="D85" s="63" t="s">
        <v>32</v>
      </c>
      <c r="E85" s="45">
        <v>31102.85000000002</v>
      </c>
      <c r="F85" s="45">
        <v>22394.051940000012</v>
      </c>
      <c r="G85" s="45">
        <v>1195</v>
      </c>
      <c r="H85" s="45">
        <v>34251.85815</v>
      </c>
      <c r="I85" s="45">
        <v>24668.796183999999</v>
      </c>
      <c r="J85" s="45">
        <v>19080.923730000002</v>
      </c>
      <c r="K85" s="45">
        <v>14049.142090000003</v>
      </c>
      <c r="L85" s="46">
        <f t="shared" si="24"/>
        <v>1.1012450032714036</v>
      </c>
      <c r="M85" s="46">
        <f t="shared" si="23"/>
        <v>1.1015780551949539</v>
      </c>
      <c r="N85" s="46">
        <f t="shared" si="27"/>
        <v>0.613478306007327</v>
      </c>
      <c r="O85" s="46">
        <f t="shared" si="27"/>
        <v>0.62736043158431631</v>
      </c>
    </row>
    <row r="86" spans="2:15" s="60" customFormat="1" ht="15" customHeight="1" x14ac:dyDescent="0.3">
      <c r="B86" s="61" t="s">
        <v>161</v>
      </c>
      <c r="C86" s="62" t="s">
        <v>162</v>
      </c>
      <c r="D86" s="63"/>
      <c r="E86" s="45">
        <v>5063.8997499999996</v>
      </c>
      <c r="F86" s="45">
        <v>3646.0078599999993</v>
      </c>
      <c r="G86" s="45">
        <v>174</v>
      </c>
      <c r="H86" s="45">
        <v>5002.5968000000003</v>
      </c>
      <c r="I86" s="45">
        <v>3603.0742609999998</v>
      </c>
      <c r="J86" s="45">
        <v>3042.7373700000003</v>
      </c>
      <c r="K86" s="45">
        <v>2231.1726600000002</v>
      </c>
      <c r="L86" s="46">
        <f t="shared" si="24"/>
        <v>0.98789412250904074</v>
      </c>
      <c r="M86" s="46">
        <f t="shared" si="23"/>
        <v>0.98822449082707142</v>
      </c>
      <c r="N86" s="46">
        <f t="shared" si="27"/>
        <v>0.60086840581707812</v>
      </c>
      <c r="O86" s="46">
        <f t="shared" si="27"/>
        <v>0.61194949261574016</v>
      </c>
    </row>
    <row r="87" spans="2:15" s="60" customFormat="1" ht="15" customHeight="1" x14ac:dyDescent="0.3">
      <c r="B87" s="61" t="s">
        <v>163</v>
      </c>
      <c r="C87" s="62" t="s">
        <v>164</v>
      </c>
      <c r="D87" s="63"/>
      <c r="E87" s="45">
        <v>8391.6269999999986</v>
      </c>
      <c r="F87" s="45">
        <v>6041.9711799999995</v>
      </c>
      <c r="G87" s="45">
        <v>2065</v>
      </c>
      <c r="H87" s="45">
        <v>14762.279850000001</v>
      </c>
      <c r="I87" s="45">
        <v>10502.481363999999</v>
      </c>
      <c r="J87" s="45">
        <v>5484.3616300000003</v>
      </c>
      <c r="K87" s="45">
        <v>4007.9386100000006</v>
      </c>
      <c r="L87" s="46">
        <f t="shared" si="24"/>
        <v>1.7591677811704456</v>
      </c>
      <c r="M87" s="46">
        <f t="shared" si="23"/>
        <v>1.738254131162539</v>
      </c>
      <c r="N87" s="46">
        <f t="shared" si="27"/>
        <v>0.65355164499089402</v>
      </c>
      <c r="O87" s="46">
        <f t="shared" si="27"/>
        <v>0.6633495080656775</v>
      </c>
    </row>
    <row r="88" spans="2:15" s="60" customFormat="1" ht="15" customHeight="1" x14ac:dyDescent="0.3">
      <c r="B88" s="61" t="s">
        <v>165</v>
      </c>
      <c r="C88" s="62" t="s">
        <v>166</v>
      </c>
      <c r="D88" s="63"/>
      <c r="E88" s="45">
        <v>32073.382899999993</v>
      </c>
      <c r="F88" s="45">
        <v>23087.736618999996</v>
      </c>
      <c r="G88" s="45">
        <v>4750</v>
      </c>
      <c r="H88" s="45">
        <v>32977.073700000015</v>
      </c>
      <c r="I88" s="45">
        <v>23719.474805000005</v>
      </c>
      <c r="J88" s="45">
        <v>19541.153850000017</v>
      </c>
      <c r="K88" s="45">
        <v>14314.330910000006</v>
      </c>
      <c r="L88" s="46">
        <f t="shared" si="24"/>
        <v>1.0281757244883583</v>
      </c>
      <c r="M88" s="46">
        <f t="shared" si="23"/>
        <v>1.0273624996865272</v>
      </c>
      <c r="N88" s="46">
        <f t="shared" si="27"/>
        <v>0.60926388435315382</v>
      </c>
      <c r="O88" s="46">
        <f t="shared" si="27"/>
        <v>0.61999715027154556</v>
      </c>
    </row>
    <row r="89" spans="2:15" s="60" customFormat="1" ht="15" customHeight="1" x14ac:dyDescent="0.3">
      <c r="B89" s="61" t="s">
        <v>167</v>
      </c>
      <c r="C89" s="62" t="s">
        <v>168</v>
      </c>
      <c r="D89" s="63"/>
      <c r="E89" s="45">
        <v>2392.4216499999998</v>
      </c>
      <c r="F89" s="45">
        <v>1722.543594</v>
      </c>
      <c r="G89" s="45">
        <v>96</v>
      </c>
      <c r="H89" s="45">
        <v>2516.9385000000002</v>
      </c>
      <c r="I89" s="45">
        <v>1809.7053810000002</v>
      </c>
      <c r="J89" s="45">
        <v>1398.14957</v>
      </c>
      <c r="K89" s="45">
        <v>1026.55313</v>
      </c>
      <c r="L89" s="46">
        <f t="shared" si="24"/>
        <v>1.0520463648203486</v>
      </c>
      <c r="M89" s="46">
        <f t="shared" si="23"/>
        <v>1.0506006276436799</v>
      </c>
      <c r="N89" s="46">
        <f t="shared" si="27"/>
        <v>0.58440767328785881</v>
      </c>
      <c r="O89" s="46">
        <f t="shared" si="27"/>
        <v>0.59595190134851239</v>
      </c>
    </row>
    <row r="90" spans="2:15" s="21" customFormat="1" ht="18.75" customHeight="1" x14ac:dyDescent="0.3">
      <c r="B90" s="29" t="s">
        <v>169</v>
      </c>
      <c r="C90" s="30"/>
      <c r="D90" s="31"/>
      <c r="E90" s="32">
        <f t="shared" ref="E90:K90" si="28">SUM(E91:E92)</f>
        <v>153999.99995999999</v>
      </c>
      <c r="F90" s="32">
        <f t="shared" si="28"/>
        <v>85791.466195341593</v>
      </c>
      <c r="G90" s="32">
        <f t="shared" si="28"/>
        <v>153</v>
      </c>
      <c r="H90" s="32">
        <f t="shared" si="28"/>
        <v>302688.28648000001</v>
      </c>
      <c r="I90" s="32">
        <f t="shared" si="28"/>
        <v>181537.325110576</v>
      </c>
      <c r="J90" s="32">
        <f t="shared" si="28"/>
        <v>115603.25032000002</v>
      </c>
      <c r="K90" s="32">
        <f t="shared" si="28"/>
        <v>70326.425640000001</v>
      </c>
      <c r="L90" s="34">
        <f t="shared" si="23"/>
        <v>1.9655083542767557</v>
      </c>
      <c r="M90" s="34">
        <f t="shared" si="23"/>
        <v>2.1160301037078364</v>
      </c>
      <c r="N90" s="34">
        <f t="shared" si="27"/>
        <v>0.7506704568183562</v>
      </c>
      <c r="O90" s="34">
        <f t="shared" si="27"/>
        <v>0.8197368428215378</v>
      </c>
    </row>
    <row r="91" spans="2:15" s="60" customFormat="1" ht="15" customHeight="1" x14ac:dyDescent="0.3">
      <c r="B91" s="61" t="s">
        <v>170</v>
      </c>
      <c r="C91" s="62" t="s">
        <v>171</v>
      </c>
      <c r="D91" s="63" t="s">
        <v>66</v>
      </c>
      <c r="E91" s="45">
        <v>90000</v>
      </c>
      <c r="F91" s="45">
        <v>51377.665883978116</v>
      </c>
      <c r="G91" s="45">
        <v>20</v>
      </c>
      <c r="H91" s="45">
        <v>203336.97544000001</v>
      </c>
      <c r="I91" s="45">
        <v>124179.91769798798</v>
      </c>
      <c r="J91" s="45">
        <v>100779.41925000002</v>
      </c>
      <c r="K91" s="45">
        <v>61555.97896</v>
      </c>
      <c r="L91" s="46">
        <f t="shared" si="24"/>
        <v>2.2592997271111113</v>
      </c>
      <c r="M91" s="46">
        <f t="shared" si="23"/>
        <v>2.4170019318980569</v>
      </c>
      <c r="N91" s="46">
        <f t="shared" si="27"/>
        <v>1.1197713250000003</v>
      </c>
      <c r="O91" s="46">
        <f t="shared" si="27"/>
        <v>1.1981077361320134</v>
      </c>
    </row>
    <row r="92" spans="2:15" s="60" customFormat="1" ht="15" customHeight="1" x14ac:dyDescent="0.3">
      <c r="B92" s="61" t="s">
        <v>172</v>
      </c>
      <c r="C92" s="62" t="s">
        <v>173</v>
      </c>
      <c r="D92" s="63"/>
      <c r="E92" s="45">
        <v>63999.999959999994</v>
      </c>
      <c r="F92" s="45">
        <v>34413.800311363477</v>
      </c>
      <c r="G92" s="45">
        <v>133</v>
      </c>
      <c r="H92" s="45">
        <v>99351.311039999986</v>
      </c>
      <c r="I92" s="45">
        <v>57357.407412588</v>
      </c>
      <c r="J92" s="45">
        <v>14823.831070000002</v>
      </c>
      <c r="K92" s="45">
        <v>8770.4466799999991</v>
      </c>
      <c r="L92" s="46">
        <f t="shared" si="24"/>
        <v>1.5523642359702277</v>
      </c>
      <c r="M92" s="46">
        <f t="shared" si="23"/>
        <v>1.6666978623005642</v>
      </c>
      <c r="N92" s="46">
        <f t="shared" si="27"/>
        <v>0.23162236061351402</v>
      </c>
      <c r="O92" s="46">
        <f t="shared" si="27"/>
        <v>0.254852605659596</v>
      </c>
    </row>
    <row r="93" spans="2:15" s="83" customFormat="1" ht="15" customHeight="1" x14ac:dyDescent="0.3"/>
    <row r="94" spans="2:15" ht="15" customHeight="1" x14ac:dyDescent="0.3">
      <c r="B94" s="4" t="s">
        <v>174</v>
      </c>
      <c r="E94" s="86"/>
      <c r="F94" s="87"/>
      <c r="G94" s="88"/>
      <c r="H94" s="88"/>
      <c r="I94" s="88"/>
      <c r="L94" s="86"/>
    </row>
    <row r="95" spans="2:15" x14ac:dyDescent="0.3">
      <c r="B95" s="90" t="s">
        <v>175</v>
      </c>
      <c r="F95" s="87"/>
      <c r="G95" s="91"/>
      <c r="H95" s="91"/>
      <c r="I95" s="91"/>
      <c r="M95" s="92"/>
      <c r="N95" s="91"/>
      <c r="O95" s="91"/>
    </row>
    <row r="96" spans="2:15" x14ac:dyDescent="0.3">
      <c r="B96" s="90" t="s">
        <v>176</v>
      </c>
      <c r="G96" s="93"/>
      <c r="H96" s="93"/>
      <c r="I96" s="93"/>
      <c r="M96" s="94"/>
      <c r="N96" s="93"/>
      <c r="O96" s="93"/>
    </row>
    <row r="97" spans="2:15" x14ac:dyDescent="0.3">
      <c r="B97" s="90" t="s">
        <v>177</v>
      </c>
      <c r="M97" s="92"/>
      <c r="N97" s="91"/>
      <c r="O97" s="91"/>
    </row>
    <row r="98" spans="2:15" x14ac:dyDescent="0.3">
      <c r="G98" s="95"/>
      <c r="H98" s="95"/>
      <c r="I98" s="95"/>
    </row>
  </sheetData>
  <mergeCells count="20">
    <mergeCell ref="B5:B8"/>
    <mergeCell ref="C5:C8"/>
    <mergeCell ref="D5:D8"/>
    <mergeCell ref="E5:F5"/>
    <mergeCell ref="G5:I5"/>
    <mergeCell ref="L5:O5"/>
    <mergeCell ref="G6:G7"/>
    <mergeCell ref="L6:M6"/>
    <mergeCell ref="N6:O6"/>
    <mergeCell ref="E7:F7"/>
    <mergeCell ref="H7:I7"/>
    <mergeCell ref="J7:K7"/>
    <mergeCell ref="J5:K5"/>
    <mergeCell ref="D75:D83"/>
    <mergeCell ref="D16:D27"/>
    <mergeCell ref="D33:D36"/>
    <mergeCell ref="D39:D40"/>
    <mergeCell ref="D47:D53"/>
    <mergeCell ref="D58:D60"/>
    <mergeCell ref="D63:D64"/>
  </mergeCells>
  <conditionalFormatting sqref="G96:I96">
    <cfRule type="cellIs" dxfId="1" priority="1" operator="notEqual">
      <formula>0</formula>
    </cfRule>
  </conditionalFormatting>
  <conditionalFormatting sqref="N96:O96">
    <cfRule type="cellIs" dxfId="0" priority="2" operator="notEqual">
      <formula>0</formula>
    </cfRule>
  </conditionalFormatting>
  <printOptions horizontalCentered="1"/>
  <pageMargins left="0.19685039370078741" right="0.19685039370078741" top="1.5748031496062993" bottom="0.39370078740157483" header="0.39370078740157483" footer="0.19685039370078741"/>
  <pageSetup paperSize="8" scale="61" orientation="portrait" r:id="rId1"/>
  <headerFooter>
    <oddHeader xml:space="preserve">&amp;L&amp;G
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2E5C361E7E4248A70230A7E00D821C" ma:contentTypeVersion="16" ma:contentTypeDescription="Criar um novo documento." ma:contentTypeScope="" ma:versionID="3d757f0bc5ff73222687845c082985f8">
  <xsd:schema xmlns:xsd="http://www.w3.org/2001/XMLSchema" xmlns:xs="http://www.w3.org/2001/XMLSchema" xmlns:p="http://schemas.microsoft.com/office/2006/metadata/properties" xmlns:ns2="0320c702-071d-4011-91cf-0051d6ab68f5" xmlns:ns3="e6ee6660-4776-4585-bb11-ac531f3cff1e" targetNamespace="http://schemas.microsoft.com/office/2006/metadata/properties" ma:root="true" ma:fieldsID="91d63ccc1104fb66928c07e4883b29b7" ns2:_="" ns3:_="">
    <xsd:import namespace="0320c702-071d-4011-91cf-0051d6ab68f5"/>
    <xsd:import namespace="e6ee6660-4776-4585-bb11-ac531f3cf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0c702-071d-4011-91cf-0051d6ab6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m" ma:readOnly="false" ma:fieldId="{5cf76f15-5ced-4ddc-b409-7134ff3c332f}" ma:taxonomyMulti="true" ma:sspId="c7bac931-df5c-491a-b361-d6ab10128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e6660-4776-4585-bb11-ac531f3cff1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92dfb9-79cb-4381-a269-d7604859a1de}" ma:internalName="TaxCatchAll" ma:showField="CatchAllData" ma:web="e6ee6660-4776-4585-bb11-ac531f3cf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20c702-071d-4011-91cf-0051d6ab68f5">
      <Terms xmlns="http://schemas.microsoft.com/office/infopath/2007/PartnerControls"/>
    </lcf76f155ced4ddcb4097134ff3c332f>
    <TaxCatchAll xmlns="e6ee6660-4776-4585-bb11-ac531f3cff1e" xsi:nil="true"/>
  </documentManagement>
</p:properties>
</file>

<file path=customXml/itemProps1.xml><?xml version="1.0" encoding="utf-8"?>
<ds:datastoreItem xmlns:ds="http://schemas.openxmlformats.org/officeDocument/2006/customXml" ds:itemID="{0E177E1D-3C6E-443A-A913-9FCF552409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1E2491-D368-4F5C-AA0C-ED6E7F5347F1}"/>
</file>

<file path=customXml/itemProps3.xml><?xml version="1.0" encoding="utf-8"?>
<ds:datastoreItem xmlns:ds="http://schemas.openxmlformats.org/officeDocument/2006/customXml" ds:itemID="{C9EA7AE1-B6C6-4B2B-9682-758475E4633B}">
  <ds:schemaRefs>
    <ds:schemaRef ds:uri="http://schemas.microsoft.com/office/2006/metadata/properties"/>
    <ds:schemaRef ds:uri="http://schemas.microsoft.com/office/infopath/2007/PartnerControls"/>
    <ds:schemaRef ds:uri="7d5a5130-429c-4711-af93-69e8e8bc1e5f"/>
    <ds:schemaRef ds:uri="a1e06f6a-479d-4b03-a76e-8e660a2ff3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QS_Interv</vt:lpstr>
      <vt:lpstr>QS_Interv!Área_de_Impressão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Silva</dc:creator>
  <cp:lastModifiedBy>Ana Paula Silva</cp:lastModifiedBy>
  <dcterms:created xsi:type="dcterms:W3CDTF">2026-09-07T14:08:44Z</dcterms:created>
  <dcterms:modified xsi:type="dcterms:W3CDTF">2026-09-07T14:13:56Z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0x010100362E5C361E7E4248A70230A7E00D821C</vt:lpwstr>
  </property>
  <property fmtid="{D5CDD505-2E9C-101B-9397-08002B2CF9AE}" pid="3" name="MediaServiceImageTags">
    <vt:lpwstr/>
  </property>
</Properties>
</file>