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pepacc.sharepoint.com/sites/AMP/Documentos Partilhados/PEPAC 2023-2027/13.MONITORIZAÇÃO/02_ACOMPANHAMENTO/Site/2026/2026.02/"/>
    </mc:Choice>
  </mc:AlternateContent>
  <xr:revisionPtr revIDLastSave="0" documentId="8_{F5C22079-F803-42AE-B4A7-2C674DCC8FA6}" xr6:coauthVersionLast="47" xr6:coauthVersionMax="47" xr10:uidLastSave="{00000000-0000-0000-0000-000000000000}"/>
  <bookViews>
    <workbookView xWindow="-110" yWindow="-110" windowWidth="19420" windowHeight="10300" xr2:uid="{332A105C-8464-446B-B2B9-9855160BE8B1}"/>
  </bookViews>
  <sheets>
    <sheet name="QS_Interv" sheetId="1" r:id="rId1"/>
  </sheets>
  <definedNames>
    <definedName name="_xlnm.Print_Area" localSheetId="0">QS_Interv!$B$1:$O$97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2" i="1" l="1"/>
  <c r="O92" i="1"/>
  <c r="N92" i="1"/>
  <c r="L92" i="1"/>
  <c r="E90" i="1"/>
  <c r="O91" i="1"/>
  <c r="F90" i="1"/>
  <c r="N91" i="1"/>
  <c r="J90" i="1"/>
  <c r="I90" i="1"/>
  <c r="H90" i="1"/>
  <c r="G90" i="1"/>
  <c r="M89" i="1"/>
  <c r="O89" i="1"/>
  <c r="L89" i="1"/>
  <c r="N89" i="1"/>
  <c r="O88" i="1"/>
  <c r="N88" i="1"/>
  <c r="L87" i="1"/>
  <c r="O87" i="1"/>
  <c r="N87" i="1"/>
  <c r="M87" i="1"/>
  <c r="O86" i="1"/>
  <c r="N86" i="1"/>
  <c r="M86" i="1"/>
  <c r="L86" i="1"/>
  <c r="G84" i="1"/>
  <c r="M85" i="1"/>
  <c r="O85" i="1"/>
  <c r="L85" i="1"/>
  <c r="E84" i="1"/>
  <c r="I84" i="1"/>
  <c r="M84" i="1" s="1"/>
  <c r="F84" i="1"/>
  <c r="O83" i="1"/>
  <c r="N83" i="1"/>
  <c r="M83" i="1"/>
  <c r="L83" i="1"/>
  <c r="G74" i="1"/>
  <c r="K75" i="1"/>
  <c r="M82" i="1"/>
  <c r="N82" i="1"/>
  <c r="O81" i="1"/>
  <c r="N81" i="1"/>
  <c r="M81" i="1"/>
  <c r="L81" i="1"/>
  <c r="O80" i="1"/>
  <c r="M80" i="1"/>
  <c r="N80" i="1"/>
  <c r="O79" i="1"/>
  <c r="N79" i="1"/>
  <c r="M79" i="1"/>
  <c r="L79" i="1"/>
  <c r="O78" i="1"/>
  <c r="M78" i="1"/>
  <c r="N78" i="1"/>
  <c r="O77" i="1"/>
  <c r="N77" i="1"/>
  <c r="M77" i="1"/>
  <c r="L77" i="1"/>
  <c r="G76" i="1"/>
  <c r="G75" i="1" s="1"/>
  <c r="F76" i="1"/>
  <c r="F75" i="1" s="1"/>
  <c r="F74" i="1" s="1"/>
  <c r="F72" i="1" s="1"/>
  <c r="E76" i="1"/>
  <c r="E75" i="1" s="1"/>
  <c r="E74" i="1" s="1"/>
  <c r="I76" i="1"/>
  <c r="H76" i="1"/>
  <c r="H75" i="1" s="1"/>
  <c r="J75" i="1"/>
  <c r="J74" i="1" s="1"/>
  <c r="O70" i="1"/>
  <c r="N70" i="1"/>
  <c r="M70" i="1"/>
  <c r="L70" i="1"/>
  <c r="M69" i="1"/>
  <c r="O69" i="1"/>
  <c r="N69" i="1"/>
  <c r="L69" i="1"/>
  <c r="E65" i="1"/>
  <c r="O68" i="1"/>
  <c r="N68" i="1"/>
  <c r="O67" i="1"/>
  <c r="N67" i="1"/>
  <c r="O66" i="1"/>
  <c r="N66" i="1"/>
  <c r="M66" i="1"/>
  <c r="G65" i="1"/>
  <c r="L66" i="1"/>
  <c r="J65" i="1"/>
  <c r="N65" i="1" s="1"/>
  <c r="H65" i="1"/>
  <c r="F65" i="1"/>
  <c r="O64" i="1"/>
  <c r="N64" i="1"/>
  <c r="O63" i="1"/>
  <c r="N63" i="1"/>
  <c r="M63" i="1"/>
  <c r="G62" i="1"/>
  <c r="L63" i="1"/>
  <c r="K62" i="1"/>
  <c r="O62" i="1" s="1"/>
  <c r="J62" i="1"/>
  <c r="N62" i="1" s="1"/>
  <c r="H62" i="1"/>
  <c r="F62" i="1"/>
  <c r="E62" i="1"/>
  <c r="O61" i="1"/>
  <c r="M61" i="1"/>
  <c r="N61" i="1"/>
  <c r="O60" i="1"/>
  <c r="N60" i="1"/>
  <c r="M60" i="1"/>
  <c r="G56" i="1"/>
  <c r="L60" i="1"/>
  <c r="O59" i="1"/>
  <c r="M59" i="1"/>
  <c r="M58" i="1"/>
  <c r="O58" i="1"/>
  <c r="N58" i="1"/>
  <c r="O57" i="1"/>
  <c r="F56" i="1"/>
  <c r="F55" i="1" s="1"/>
  <c r="N57" i="1"/>
  <c r="J56" i="1"/>
  <c r="H56" i="1"/>
  <c r="E56" i="1"/>
  <c r="E55" i="1" s="1"/>
  <c r="O54" i="1"/>
  <c r="N54" i="1"/>
  <c r="M54" i="1"/>
  <c r="L54" i="1"/>
  <c r="O53" i="1"/>
  <c r="M53" i="1"/>
  <c r="M52" i="1"/>
  <c r="O52" i="1"/>
  <c r="N52" i="1"/>
  <c r="O51" i="1"/>
  <c r="M51" i="1"/>
  <c r="N51" i="1"/>
  <c r="O50" i="1"/>
  <c r="N50" i="1"/>
  <c r="M50" i="1"/>
  <c r="G46" i="1"/>
  <c r="L50" i="1"/>
  <c r="M49" i="1"/>
  <c r="O49" i="1"/>
  <c r="E46" i="1"/>
  <c r="F46" i="1"/>
  <c r="N48" i="1"/>
  <c r="L47" i="1"/>
  <c r="O47" i="1"/>
  <c r="N47" i="1"/>
  <c r="J46" i="1"/>
  <c r="H46" i="1"/>
  <c r="L45" i="1"/>
  <c r="O44" i="1"/>
  <c r="N44" i="1"/>
  <c r="M44" i="1"/>
  <c r="L44" i="1"/>
  <c r="O43" i="1"/>
  <c r="M43" i="1"/>
  <c r="N43" i="1"/>
  <c r="L43" i="1"/>
  <c r="E42" i="1"/>
  <c r="K42" i="1"/>
  <c r="O42" i="1" s="1"/>
  <c r="F42" i="1"/>
  <c r="L40" i="1"/>
  <c r="O39" i="1"/>
  <c r="N39" i="1"/>
  <c r="M39" i="1"/>
  <c r="L39" i="1"/>
  <c r="G37" i="1"/>
  <c r="M38" i="1"/>
  <c r="O38" i="1"/>
  <c r="E37" i="1"/>
  <c r="K37" i="1"/>
  <c r="F37" i="1"/>
  <c r="M36" i="1"/>
  <c r="E32" i="1"/>
  <c r="O35" i="1"/>
  <c r="N35" i="1"/>
  <c r="L34" i="1"/>
  <c r="O34" i="1"/>
  <c r="N34" i="1"/>
  <c r="O33" i="1"/>
  <c r="N33" i="1"/>
  <c r="M33" i="1"/>
  <c r="L33" i="1"/>
  <c r="G32" i="1"/>
  <c r="G31" i="1" s="1"/>
  <c r="K32" i="1"/>
  <c r="H32" i="1"/>
  <c r="F32" i="1"/>
  <c r="M30" i="1"/>
  <c r="O30" i="1"/>
  <c r="N30" i="1"/>
  <c r="L30" i="1"/>
  <c r="E28" i="1"/>
  <c r="N29" i="1"/>
  <c r="F28" i="1"/>
  <c r="F14" i="1" s="1"/>
  <c r="J28" i="1"/>
  <c r="I28" i="1"/>
  <c r="G28" i="1"/>
  <c r="M27" i="1"/>
  <c r="O27" i="1"/>
  <c r="N27" i="1"/>
  <c r="N26" i="1"/>
  <c r="O26" i="1"/>
  <c r="L25" i="1"/>
  <c r="O25" i="1"/>
  <c r="N25" i="1"/>
  <c r="M25" i="1"/>
  <c r="O24" i="1"/>
  <c r="N24" i="1"/>
  <c r="M24" i="1"/>
  <c r="L24" i="1"/>
  <c r="M23" i="1"/>
  <c r="O23" i="1"/>
  <c r="N23" i="1"/>
  <c r="L23" i="1"/>
  <c r="N22" i="1"/>
  <c r="O22" i="1"/>
  <c r="L21" i="1"/>
  <c r="O21" i="1"/>
  <c r="N21" i="1"/>
  <c r="M21" i="1"/>
  <c r="O20" i="1"/>
  <c r="N20" i="1"/>
  <c r="M20" i="1"/>
  <c r="L20" i="1"/>
  <c r="M19" i="1"/>
  <c r="O19" i="1"/>
  <c r="L19" i="1"/>
  <c r="N18" i="1"/>
  <c r="L18" i="1"/>
  <c r="L17" i="1"/>
  <c r="O17" i="1"/>
  <c r="N17" i="1"/>
  <c r="O16" i="1"/>
  <c r="N16" i="1"/>
  <c r="M16" i="1"/>
  <c r="L16" i="1"/>
  <c r="J15" i="1"/>
  <c r="H15" i="1"/>
  <c r="F15" i="1"/>
  <c r="F41" i="1" l="1"/>
  <c r="E31" i="1"/>
  <c r="E41" i="1"/>
  <c r="L76" i="1"/>
  <c r="M28" i="1"/>
  <c r="F31" i="1"/>
  <c r="O37" i="1"/>
  <c r="N90" i="1"/>
  <c r="M40" i="1"/>
  <c r="O18" i="1"/>
  <c r="K15" i="1"/>
  <c r="N28" i="1"/>
  <c r="O29" i="1"/>
  <c r="K28" i="1"/>
  <c r="O28" i="1" s="1"/>
  <c r="N38" i="1"/>
  <c r="L49" i="1"/>
  <c r="L53" i="1"/>
  <c r="L56" i="1"/>
  <c r="N59" i="1"/>
  <c r="L75" i="1"/>
  <c r="J14" i="1"/>
  <c r="L27" i="1"/>
  <c r="I37" i="1"/>
  <c r="M37" i="1" s="1"/>
  <c r="M47" i="1"/>
  <c r="I46" i="1"/>
  <c r="M46" i="1" s="1"/>
  <c r="N56" i="1"/>
  <c r="I65" i="1"/>
  <c r="M65" i="1" s="1"/>
  <c r="M67" i="1"/>
  <c r="N75" i="1"/>
  <c r="M57" i="1"/>
  <c r="I56" i="1"/>
  <c r="E72" i="1"/>
  <c r="N74" i="1"/>
  <c r="G15" i="1"/>
  <c r="G14" i="1" s="1"/>
  <c r="E15" i="1"/>
  <c r="E14" i="1" s="1"/>
  <c r="E12" i="1" s="1"/>
  <c r="E10" i="1" s="1"/>
  <c r="N19" i="1"/>
  <c r="L36" i="1"/>
  <c r="G42" i="1"/>
  <c r="G41" i="1" s="1"/>
  <c r="L46" i="1"/>
  <c r="N49" i="1"/>
  <c r="N53" i="1"/>
  <c r="O75" i="1"/>
  <c r="K74" i="1"/>
  <c r="F12" i="1"/>
  <c r="F10" i="1" s="1"/>
  <c r="I32" i="1"/>
  <c r="M34" i="1"/>
  <c r="N46" i="1"/>
  <c r="M76" i="1"/>
  <c r="K46" i="1"/>
  <c r="O46" i="1" s="1"/>
  <c r="O48" i="1"/>
  <c r="K65" i="1"/>
  <c r="O65" i="1" s="1"/>
  <c r="I15" i="1"/>
  <c r="M17" i="1"/>
  <c r="M45" i="1"/>
  <c r="I62" i="1"/>
  <c r="M62" i="1" s="1"/>
  <c r="M64" i="1"/>
  <c r="G72" i="1"/>
  <c r="L90" i="1"/>
  <c r="L15" i="1"/>
  <c r="O32" i="1"/>
  <c r="K31" i="1"/>
  <c r="O31" i="1" s="1"/>
  <c r="L38" i="1"/>
  <c r="I42" i="1"/>
  <c r="L59" i="1"/>
  <c r="G55" i="1"/>
  <c r="M90" i="1"/>
  <c r="L22" i="1"/>
  <c r="L26" i="1"/>
  <c r="H28" i="1"/>
  <c r="L29" i="1"/>
  <c r="L32" i="1"/>
  <c r="L35" i="1"/>
  <c r="J37" i="1"/>
  <c r="N37" i="1" s="1"/>
  <c r="J42" i="1"/>
  <c r="L48" i="1"/>
  <c r="L52" i="1"/>
  <c r="J55" i="1"/>
  <c r="N55" i="1" s="1"/>
  <c r="L58" i="1"/>
  <c r="L62" i="1"/>
  <c r="L65" i="1"/>
  <c r="L68" i="1"/>
  <c r="L78" i="1"/>
  <c r="L80" i="1"/>
  <c r="L82" i="1"/>
  <c r="J84" i="1"/>
  <c r="N85" i="1"/>
  <c r="L88" i="1"/>
  <c r="L91" i="1"/>
  <c r="M18" i="1"/>
  <c r="M22" i="1"/>
  <c r="M26" i="1"/>
  <c r="M29" i="1"/>
  <c r="M35" i="1"/>
  <c r="M48" i="1"/>
  <c r="M68" i="1"/>
  <c r="K84" i="1"/>
  <c r="O84" i="1" s="1"/>
  <c r="M88" i="1"/>
  <c r="M91" i="1"/>
  <c r="L51" i="1"/>
  <c r="L57" i="1"/>
  <c r="L61" i="1"/>
  <c r="L64" i="1"/>
  <c r="L67" i="1"/>
  <c r="I75" i="1"/>
  <c r="O82" i="1"/>
  <c r="K90" i="1"/>
  <c r="O90" i="1" s="1"/>
  <c r="H74" i="1"/>
  <c r="K56" i="1"/>
  <c r="J32" i="1"/>
  <c r="H37" i="1"/>
  <c r="H42" i="1"/>
  <c r="H55" i="1"/>
  <c r="H84" i="1"/>
  <c r="N15" i="1" l="1"/>
  <c r="L37" i="1"/>
  <c r="H31" i="1"/>
  <c r="L74" i="1"/>
  <c r="H72" i="1"/>
  <c r="O56" i="1"/>
  <c r="K55" i="1"/>
  <c r="O55" i="1" s="1"/>
  <c r="N14" i="1"/>
  <c r="M32" i="1"/>
  <c r="I31" i="1"/>
  <c r="M31" i="1" s="1"/>
  <c r="I55" i="1"/>
  <c r="M55" i="1" s="1"/>
  <c r="M56" i="1"/>
  <c r="I74" i="1"/>
  <c r="M75" i="1"/>
  <c r="N42" i="1"/>
  <c r="J41" i="1"/>
  <c r="N41" i="1" s="1"/>
  <c r="N32" i="1"/>
  <c r="J31" i="1"/>
  <c r="N31" i="1" s="1"/>
  <c r="L28" i="1"/>
  <c r="H14" i="1"/>
  <c r="O74" i="1"/>
  <c r="K72" i="1"/>
  <c r="O72" i="1" s="1"/>
  <c r="K41" i="1"/>
  <c r="O41" i="1" s="1"/>
  <c r="L42" i="1"/>
  <c r="H41" i="1"/>
  <c r="I14" i="1"/>
  <c r="M15" i="1"/>
  <c r="G12" i="1"/>
  <c r="G10" i="1" s="1"/>
  <c r="K14" i="1"/>
  <c r="O15" i="1"/>
  <c r="L84" i="1"/>
  <c r="N84" i="1"/>
  <c r="J72" i="1"/>
  <c r="N72" i="1" s="1"/>
  <c r="L55" i="1"/>
  <c r="M42" i="1"/>
  <c r="I41" i="1"/>
  <c r="M41" i="1" s="1"/>
  <c r="L41" i="1" l="1"/>
  <c r="L14" i="1"/>
  <c r="H12" i="1"/>
  <c r="L72" i="1"/>
  <c r="K12" i="1"/>
  <c r="O14" i="1"/>
  <c r="J12" i="1"/>
  <c r="L31" i="1"/>
  <c r="I12" i="1"/>
  <c r="M14" i="1"/>
  <c r="M74" i="1"/>
  <c r="I72" i="1"/>
  <c r="M72" i="1" s="1"/>
  <c r="O12" i="1" l="1"/>
  <c r="K10" i="1"/>
  <c r="O10" i="1" s="1"/>
  <c r="I10" i="1"/>
  <c r="M10" i="1" s="1"/>
  <c r="M12" i="1"/>
  <c r="H10" i="1"/>
  <c r="L10" i="1" s="1"/>
  <c r="L12" i="1"/>
  <c r="J10" i="1"/>
  <c r="N10" i="1" s="1"/>
  <c r="N12" i="1"/>
</calcChain>
</file>

<file path=xl/sharedStrings.xml><?xml version="1.0" encoding="utf-8"?>
<sst xmlns="http://schemas.openxmlformats.org/spreadsheetml/2006/main" count="198" uniqueCount="180">
  <si>
    <t>Quadro Síntese da Execução Financeira do PEPAC no Continente</t>
  </si>
  <si>
    <t>Dados reportados a</t>
  </si>
  <si>
    <t>CÓDIGO INTERVENÇÃO</t>
  </si>
  <si>
    <t>DESCRIÇÃO DA INTERVENÇÃO</t>
  </si>
  <si>
    <t>Artigo</t>
  </si>
  <si>
    <t>PROGRAMAÇÃO [a]</t>
  </si>
  <si>
    <t>COMPROMISSOS [c] [d]</t>
  </si>
  <si>
    <t>PAGAMENTOS [b]</t>
  </si>
  <si>
    <t>INDICADORES</t>
  </si>
  <si>
    <t>Despesa
pública</t>
  </si>
  <si>
    <t>FEADER</t>
  </si>
  <si>
    <t>Nº</t>
  </si>
  <si>
    <t>Taxa de compromisso</t>
  </si>
  <si>
    <t>Taxa de execução</t>
  </si>
  <si>
    <t>Mil euros</t>
  </si>
  <si>
    <t>Despesa
pública (%)</t>
  </si>
  <si>
    <t>FEADER (%)</t>
  </si>
  <si>
    <t>[1]</t>
  </si>
  <si>
    <t>[2]</t>
  </si>
  <si>
    <t>[3]</t>
  </si>
  <si>
    <t>[4]</t>
  </si>
  <si>
    <t>[5]</t>
  </si>
  <si>
    <t>[6]</t>
  </si>
  <si>
    <t>[7]</t>
  </si>
  <si>
    <t>[8] = [4] / [1]</t>
  </si>
  <si>
    <t>[9] = [5] / [1]</t>
  </si>
  <si>
    <t>[10] = [6] / [1]</t>
  </si>
  <si>
    <t>[11] = [7] / [2]</t>
  </si>
  <si>
    <t>TOTAL PEPAC CONTINENTE</t>
  </si>
  <si>
    <t>TOTAL EIXO C. DESENVOLVIMENTO RURAL</t>
  </si>
  <si>
    <t>C.1. Gestão Ambiental e Climática</t>
  </si>
  <si>
    <t>C.1.1. Compromissos agroambientais e clima</t>
  </si>
  <si>
    <t>C.1.1.1.1.1</t>
  </si>
  <si>
    <t>Conservação do solo - Sementeira direta</t>
  </si>
  <si>
    <t>70º</t>
  </si>
  <si>
    <t>C.1.1.1.1.2</t>
  </si>
  <si>
    <t>Conservação do solo - Enrelvamento</t>
  </si>
  <si>
    <t>C.1.1.1.1.3</t>
  </si>
  <si>
    <t>Conservação do solo - Pastagens biodiversas</t>
  </si>
  <si>
    <t>C.1.1.1.2</t>
  </si>
  <si>
    <t>Uso eficiente da água</t>
  </si>
  <si>
    <t>C.1.1.2.1</t>
  </si>
  <si>
    <t>Montados e lameiros</t>
  </si>
  <si>
    <t>C.1.1.2.2</t>
  </si>
  <si>
    <t>Culturas permanentes e paisagens tradicionais</t>
  </si>
  <si>
    <t>C.1.1.3</t>
  </si>
  <si>
    <t>Mosaico agroflorestal</t>
  </si>
  <si>
    <t>C.1.1.4</t>
  </si>
  <si>
    <t>Manutenção de raças autóctones</t>
  </si>
  <si>
    <t>C.1.1.5</t>
  </si>
  <si>
    <t>Conservação e melhoramento de recursos genéticos (animais, vegetais e florestais)</t>
  </si>
  <si>
    <t>C.1.1.6</t>
  </si>
  <si>
    <t>Apoio à apicultura para a biodiversidade</t>
  </si>
  <si>
    <t>C.1.1.7</t>
  </si>
  <si>
    <t xml:space="preserve">Produção integrada - PRODI  </t>
  </si>
  <si>
    <t>C.1.1.8</t>
  </si>
  <si>
    <t>Agricultura biológica (Conversão e Manutenção)</t>
  </si>
  <si>
    <t>C.1.2. Manutenção da atividade agrícola em zonas com condicionantes</t>
  </si>
  <si>
    <t>C.1.2.1</t>
  </si>
  <si>
    <t>Apoio às zonas com condicionantes naturais</t>
  </si>
  <si>
    <t>71º</t>
  </si>
  <si>
    <t>C.1.2.2</t>
  </si>
  <si>
    <t>Pagamento rede natura</t>
  </si>
  <si>
    <t>72º</t>
  </si>
  <si>
    <t xml:space="preserve"> C.2. Investimento e Rejuvenescimento</t>
  </si>
  <si>
    <t>C.2.1. Investimentos na exploração agrícola</t>
  </si>
  <si>
    <t>C.2.1.1</t>
  </si>
  <si>
    <t>Investimento produtivo agrícola - Modernização</t>
  </si>
  <si>
    <t>73º e 74º</t>
  </si>
  <si>
    <t>C.2.1.2</t>
  </si>
  <si>
    <t>Investimento produtivo agrícola - Desempenho ambiental</t>
  </si>
  <si>
    <t>C.2.1.3</t>
  </si>
  <si>
    <t>Investimentos não produtivos</t>
  </si>
  <si>
    <t>C.2.1.4</t>
  </si>
  <si>
    <t>Investimento produtivo agrícola - Instrumento financeiro</t>
  </si>
  <si>
    <t>C.2.2. Instalação de jovens agricultores</t>
  </si>
  <si>
    <t>C.2.2.1</t>
  </si>
  <si>
    <t>Prémio instalação jovens agricultores</t>
  </si>
  <si>
    <t>75º</t>
  </si>
  <si>
    <t>C.2.2.2</t>
  </si>
  <si>
    <t>Investimento produtivo jovens agricultores</t>
  </si>
  <si>
    <t>C.2.2.3</t>
  </si>
  <si>
    <t>Investimento produtivo jovens agricultores - Instrumento financeiro</t>
  </si>
  <si>
    <t xml:space="preserve"> C.3. Sustentabilidade das Zonas Rurais</t>
  </si>
  <si>
    <t>C.3.1. Investimentos na bioeconomia de base agrícola/florestal</t>
  </si>
  <si>
    <t>C.3.1.1</t>
  </si>
  <si>
    <t>Investimento produtivo bioeconomia - Modernização</t>
  </si>
  <si>
    <t>C.3.1.2</t>
  </si>
  <si>
    <t>Investimento na bioeconomia - Desempenho ambiental</t>
  </si>
  <si>
    <t>C.3.1.3</t>
  </si>
  <si>
    <t>Investimento produtivo bioeconomia - Instrumento financeiro</t>
  </si>
  <si>
    <t>C.3.2. Silvicultura sustentável</t>
  </si>
  <si>
    <t>C.3.2.1</t>
  </si>
  <si>
    <t>Florestação de terras agrícolas e não-agrícolas</t>
  </si>
  <si>
    <t>C.3.2.2</t>
  </si>
  <si>
    <t>Instalação de sistemas agroflorestais</t>
  </si>
  <si>
    <t>C.3.2.3</t>
  </si>
  <si>
    <t>Prevenção da floresta contra agentes bióticos e abióticos</t>
  </si>
  <si>
    <t>C.3.2.4</t>
  </si>
  <si>
    <t>Restabelecimento do potencial silvícola na sequência de catástrofes…</t>
  </si>
  <si>
    <t>C.3.2.5</t>
  </si>
  <si>
    <t>Promoção dos serviços de ecossistema</t>
  </si>
  <si>
    <t>C.3.2.6</t>
  </si>
  <si>
    <t>Melhoria do valor económico das florestas</t>
  </si>
  <si>
    <t>C.3.2.7</t>
  </si>
  <si>
    <t>Gestão da fauna selvagem</t>
  </si>
  <si>
    <t>C.3.2.8</t>
  </si>
  <si>
    <t>Prémio à perda de rendimento e à manutenção de investimentos florestais</t>
  </si>
  <si>
    <t>C.4. Risco e Organização da Produção</t>
  </si>
  <si>
    <t>C.4.1. Gestão de riscos</t>
  </si>
  <si>
    <t>C.4.1.1</t>
  </si>
  <si>
    <t>Seguros</t>
  </si>
  <si>
    <t>76º</t>
  </si>
  <si>
    <t>C.4.1.2</t>
  </si>
  <si>
    <t>Prevenção de calamidades e catástrofes naturais</t>
  </si>
  <si>
    <t>C.4.1.3</t>
  </si>
  <si>
    <t>Restabelecimento do potencial produtivo</t>
  </si>
  <si>
    <t>C.4.1.4</t>
  </si>
  <si>
    <t>Fundo de emergência rural</t>
  </si>
  <si>
    <t>C.4.2</t>
  </si>
  <si>
    <t>Apoio à promoção de produtos de qualidade</t>
  </si>
  <si>
    <t>77º</t>
  </si>
  <si>
    <t>C.4.3. Organização da produção</t>
  </si>
  <si>
    <t>C.4.3.1</t>
  </si>
  <si>
    <t>Criação de agrupamentos e organizações de produtores</t>
  </si>
  <si>
    <t>C.4.3.2</t>
  </si>
  <si>
    <t>Organizações interprofissionais</t>
  </si>
  <si>
    <t>C.5. Conhecimento</t>
  </si>
  <si>
    <t>C.5.1</t>
  </si>
  <si>
    <t>Grupos operacionais para a inovação</t>
  </si>
  <si>
    <t>C.5.2</t>
  </si>
  <si>
    <t>Formação e informação</t>
  </si>
  <si>
    <t>78º</t>
  </si>
  <si>
    <t>C.5.3</t>
  </si>
  <si>
    <t>Aconselhamento</t>
  </si>
  <si>
    <t>C.5.4</t>
  </si>
  <si>
    <t>Conhecimento - Agroambiental e climático</t>
  </si>
  <si>
    <t>C.5.5</t>
  </si>
  <si>
    <t>Acompanhamento técnico especializado - Intercâmbio de conhecimento</t>
  </si>
  <si>
    <t>TOTAL EIXO D. ABORDAGEM TERRITORIAL INTEGRADA</t>
  </si>
  <si>
    <t>D.1</t>
  </si>
  <si>
    <t>D.1. Desenvolvimento local de base comunitária</t>
  </si>
  <si>
    <t>D.1.1</t>
  </si>
  <si>
    <t>Estratégias de desenvolvimento local</t>
  </si>
  <si>
    <t>D.1.1.1</t>
  </si>
  <si>
    <t>Implementação das Estratégias</t>
  </si>
  <si>
    <t>D.1.1.1.1</t>
  </si>
  <si>
    <t>Pequenos investimentos na exploração agrícola</t>
  </si>
  <si>
    <t>D.1.1.1.2</t>
  </si>
  <si>
    <t>Pequenos investimentos na bioeconomia e economia circular</t>
  </si>
  <si>
    <t>D.1.1.1.3</t>
  </si>
  <si>
    <t>Investimentos em diversificação, comércio e serviços associado</t>
  </si>
  <si>
    <t>D.1.1.1.4</t>
  </si>
  <si>
    <t>Inovação na comercialização, cadeias curtas e mercados locais</t>
  </si>
  <si>
    <t>D.1.1.1.5</t>
  </si>
  <si>
    <t>Conservação e valorização do património local</t>
  </si>
  <si>
    <t>D.1.1.2</t>
  </si>
  <si>
    <t>Cooperação</t>
  </si>
  <si>
    <t>D.1.2</t>
  </si>
  <si>
    <t>Gestão, acompanhamento e avaliação da estratégia e sua animação</t>
  </si>
  <si>
    <t>D.2. Programas de Ação em Áreas Sensíveis</t>
  </si>
  <si>
    <t>D.2.1</t>
  </si>
  <si>
    <t>Planos zonais agroambientais</t>
  </si>
  <si>
    <t>D.2.2</t>
  </si>
  <si>
    <t>Gestão do montado por resultados</t>
  </si>
  <si>
    <t>D.2.3</t>
  </si>
  <si>
    <t>Gestão integrada em zonas críticas</t>
  </si>
  <si>
    <t>D.2.4</t>
  </si>
  <si>
    <t>Proteção de espécies com estatuto - Superfície agrícola</t>
  </si>
  <si>
    <t>D.2.5</t>
  </si>
  <si>
    <t>Proteção de espécies com estatuto - Silvoambientais</t>
  </si>
  <si>
    <t>D.3. Regadios Coletivos Sustentáveis</t>
  </si>
  <si>
    <t>D.3.1</t>
  </si>
  <si>
    <t>Desenvolvimento do regadio sustentável</t>
  </si>
  <si>
    <t>D.3.2</t>
  </si>
  <si>
    <t>Melhoria da sustentabilidade dos regadios existentes</t>
  </si>
  <si>
    <t>[a] Decisão C (2025) 8543 de 12 de dezembro.</t>
  </si>
  <si>
    <t>[b] Informação enviada pelo IFAP.</t>
  </si>
  <si>
    <t>[c] Inclui a estimativa de compromissos das MZDs e da Rede Natura considerando a abertura do PU 2026.</t>
  </si>
  <si>
    <t>[d] Considerada a estimativa de compromissos dos seguros para a campanha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</si>
</sst>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6" formatCode="#,##0.0000000"/>
    <numFmt numFmtId="168" formatCode="#,##0.000"/>
  </numFmts>
  <fonts count="23" x14ac:knownFonts="1"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10"/>
      <color theme="1" tint="0.14999847407452621"/>
      <name val="Aptos"/>
      <family val="2"/>
    </font>
    <font>
      <sz val="10"/>
      <color theme="1" tint="0.14999847407452621"/>
      <name val="Aptos"/>
      <family val="2"/>
    </font>
    <font>
      <b/>
      <sz val="16"/>
      <color theme="1" tint="0.14999847407452621"/>
      <name val="Aptos"/>
      <family val="2"/>
    </font>
    <font>
      <sz val="10"/>
      <name val="Arial"/>
      <family val="2"/>
    </font>
    <font>
      <sz val="11"/>
      <color theme="1" tint="0.14999847407452621"/>
      <name val="Aptos"/>
      <family val="2"/>
    </font>
    <font>
      <b/>
      <sz val="10"/>
      <color rgb="FFF5FDCF"/>
      <name val="Aptos"/>
      <family val="2"/>
    </font>
    <font>
      <sz val="10"/>
      <color rgb="FFF5FDCF"/>
      <name val="Aptos"/>
      <family val="2"/>
    </font>
    <font>
      <sz val="8"/>
      <name val="Aptos"/>
      <family val="2"/>
    </font>
    <font>
      <b/>
      <sz val="10"/>
      <color theme="2"/>
      <name val="Aptos"/>
      <family val="2"/>
    </font>
    <font>
      <sz val="10"/>
      <color theme="1" tint="0.249977111117893"/>
      <name val="Aptos"/>
      <family val="2"/>
    </font>
    <font>
      <b/>
      <sz val="11"/>
      <color rgb="FFF5FDCF"/>
      <name val="Aptos"/>
      <family val="2"/>
    </font>
    <font>
      <sz val="11"/>
      <color rgb="FFF5FDCF"/>
      <name val="Aptos"/>
      <family val="2"/>
    </font>
    <font>
      <sz val="11"/>
      <color rgb="FF000000"/>
      <name val="Aptos"/>
      <family val="2"/>
    </font>
    <font>
      <sz val="10"/>
      <name val="Aptos"/>
      <family val="2"/>
    </font>
    <font>
      <sz val="11"/>
      <name val="Aptos"/>
      <family val="2"/>
    </font>
    <font>
      <b/>
      <sz val="11"/>
      <color rgb="FF194B50"/>
      <name val="Aptos"/>
      <family val="2"/>
    </font>
    <font>
      <b/>
      <sz val="10"/>
      <color theme="4" tint="0.79998168889431442"/>
      <name val="Aptos"/>
      <family val="2"/>
    </font>
    <font>
      <i/>
      <sz val="10"/>
      <color theme="1" tint="0.14999847407452621"/>
      <name val="Aptos"/>
      <family val="2"/>
    </font>
    <font>
      <i/>
      <sz val="10"/>
      <name val="Aptos"/>
      <family val="2"/>
    </font>
    <font>
      <sz val="11"/>
      <color rgb="FF194B50"/>
      <name val="Aptos"/>
      <family val="2"/>
    </font>
    <font>
      <i/>
      <sz val="10"/>
      <color theme="1" tint="0.249977111117893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194B50"/>
        <bgColor indexed="64"/>
      </patternFill>
    </fill>
    <fill>
      <patternFill patternType="solid">
        <fgColor rgb="FF7E9D3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E8E9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114">
    <xf numFmtId="0" fontId="0" fillId="0" borderId="0" xfId="0"/>
    <xf numFmtId="3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right" vertical="center"/>
    </xf>
    <xf numFmtId="14" fontId="6" fillId="0" borderId="0" xfId="3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8" fillId="3" borderId="2" xfId="0" applyNumberFormat="1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inden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right" vertical="center" indent="1"/>
    </xf>
    <xf numFmtId="9" fontId="12" fillId="2" borderId="2" xfId="2" applyFont="1" applyFill="1" applyBorder="1" applyAlignment="1" applyProtection="1">
      <alignment horizontal="right" vertical="center" indent="1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2" fillId="2" borderId="9" xfId="0" applyFont="1" applyFill="1" applyBorder="1" applyAlignment="1">
      <alignment horizontal="left" vertical="center" indent="1"/>
    </xf>
    <xf numFmtId="0" fontId="12" fillId="2" borderId="9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vertical="center" wrapText="1"/>
    </xf>
    <xf numFmtId="3" fontId="12" fillId="2" borderId="11" xfId="0" applyNumberFormat="1" applyFont="1" applyFill="1" applyBorder="1" applyAlignment="1">
      <alignment horizontal="right" vertical="center" indent="1"/>
    </xf>
    <xf numFmtId="9" fontId="12" fillId="2" borderId="11" xfId="2" applyFont="1" applyFill="1" applyBorder="1" applyAlignment="1" applyProtection="1">
      <alignment horizontal="right" vertical="center" indent="1"/>
    </xf>
    <xf numFmtId="0" fontId="13" fillId="0" borderId="0" xfId="0" applyFont="1" applyAlignment="1">
      <alignment horizontal="center" vertical="center"/>
    </xf>
    <xf numFmtId="0" fontId="12" fillId="3" borderId="3" xfId="0" applyFont="1" applyFill="1" applyBorder="1" applyAlignment="1">
      <alignment horizontal="left" vertical="center" indent="1"/>
    </xf>
    <xf numFmtId="0" fontId="12" fillId="3" borderId="4" xfId="0" applyFont="1" applyFill="1" applyBorder="1" applyAlignment="1">
      <alignment vertical="center" wrapText="1"/>
    </xf>
    <xf numFmtId="0" fontId="13" fillId="3" borderId="5" xfId="0" applyFont="1" applyFill="1" applyBorder="1" applyAlignment="1">
      <alignment horizontal="center" vertical="center" wrapText="1"/>
    </xf>
    <xf numFmtId="3" fontId="12" fillId="3" borderId="2" xfId="0" applyNumberFormat="1" applyFont="1" applyFill="1" applyBorder="1" applyAlignment="1">
      <alignment horizontal="right" vertical="center" indent="1"/>
    </xf>
    <xf numFmtId="9" fontId="12" fillId="3" borderId="2" xfId="0" applyNumberFormat="1" applyFont="1" applyFill="1" applyBorder="1" applyAlignment="1">
      <alignment horizontal="right" vertical="center" indent="1"/>
    </xf>
    <xf numFmtId="9" fontId="12" fillId="3" borderId="2" xfId="2" applyFont="1" applyFill="1" applyBorder="1" applyAlignment="1" applyProtection="1">
      <alignment horizontal="right" vertical="center" indent="1"/>
    </xf>
    <xf numFmtId="0" fontId="14" fillId="5" borderId="3" xfId="0" applyFont="1" applyFill="1" applyBorder="1" applyAlignment="1">
      <alignment horizontal="left" vertical="center" indent="2"/>
    </xf>
    <xf numFmtId="0" fontId="14" fillId="5" borderId="4" xfId="0" applyFont="1" applyFill="1" applyBorder="1" applyAlignment="1">
      <alignment vertical="center" wrapText="1"/>
    </xf>
    <xf numFmtId="0" fontId="14" fillId="5" borderId="5" xfId="0" applyFont="1" applyFill="1" applyBorder="1" applyAlignment="1">
      <alignment horizontal="center" vertical="center" wrapText="1"/>
    </xf>
    <xf numFmtId="3" fontId="14" fillId="5" borderId="2" xfId="0" applyNumberFormat="1" applyFont="1" applyFill="1" applyBorder="1" applyAlignment="1">
      <alignment horizontal="right" vertical="center" indent="1"/>
    </xf>
    <xf numFmtId="9" fontId="14" fillId="5" borderId="2" xfId="0" applyNumberFormat="1" applyFont="1" applyFill="1" applyBorder="1" applyAlignment="1">
      <alignment horizontal="right" vertical="center" indent="1"/>
    </xf>
    <xf numFmtId="9" fontId="14" fillId="5" borderId="2" xfId="2" applyFont="1" applyFill="1" applyBorder="1" applyAlignment="1" applyProtection="1">
      <alignment horizontal="right" vertical="center" inden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left" vertical="center" indent="3"/>
    </xf>
    <xf numFmtId="0" fontId="15" fillId="0" borderId="2" xfId="0" applyFont="1" applyBorder="1" applyAlignment="1">
      <alignment horizontal="left" vertical="center" wrapText="1" indent="1"/>
    </xf>
    <xf numFmtId="0" fontId="15" fillId="0" borderId="2" xfId="0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right" vertical="center" indent="1"/>
    </xf>
    <xf numFmtId="9" fontId="15" fillId="0" borderId="2" xfId="2" applyFont="1" applyFill="1" applyBorder="1" applyAlignment="1" applyProtection="1">
      <alignment horizontal="right" vertical="center" indent="1"/>
    </xf>
    <xf numFmtId="0" fontId="15" fillId="0" borderId="2" xfId="0" applyFont="1" applyBorder="1" applyAlignment="1">
      <alignment horizontal="left" vertical="center" wrapText="1" indent="3"/>
    </xf>
    <xf numFmtId="9" fontId="15" fillId="0" borderId="2" xfId="2" applyFont="1" applyBorder="1" applyAlignment="1" applyProtection="1">
      <alignment horizontal="right" vertical="center" indent="1"/>
    </xf>
    <xf numFmtId="0" fontId="14" fillId="5" borderId="4" xfId="0" applyFont="1" applyFill="1" applyBorder="1" applyAlignment="1">
      <alignment horizontal="left" vertical="center" wrapText="1" indent="1"/>
    </xf>
    <xf numFmtId="0" fontId="15" fillId="0" borderId="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vertical="center" wrapText="1"/>
    </xf>
    <xf numFmtId="0" fontId="14" fillId="5" borderId="5" xfId="0" applyFont="1" applyFill="1" applyBorder="1" applyAlignment="1">
      <alignment vertical="center" wrapText="1"/>
    </xf>
    <xf numFmtId="9" fontId="14" fillId="5" borderId="2" xfId="2" applyFont="1" applyFill="1" applyBorder="1" applyAlignment="1">
      <alignment horizontal="right" vertical="center" indent="1"/>
    </xf>
    <xf numFmtId="0" fontId="15" fillId="0" borderId="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 indent="3"/>
    </xf>
    <xf numFmtId="0" fontId="16" fillId="0" borderId="1" xfId="0" applyFont="1" applyBorder="1" applyAlignment="1">
      <alignment horizontal="left" vertical="center" wrapText="1" indent="1"/>
    </xf>
    <xf numFmtId="0" fontId="16" fillId="0" borderId="1" xfId="0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right" vertical="center" indent="1"/>
    </xf>
    <xf numFmtId="9" fontId="16" fillId="0" borderId="2" xfId="2" applyFont="1" applyBorder="1" applyAlignment="1" applyProtection="1">
      <alignment horizontal="right" vertical="center" indent="1"/>
    </xf>
    <xf numFmtId="0" fontId="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2" xfId="0" applyFont="1" applyBorder="1" applyAlignment="1">
      <alignment horizontal="left" vertical="center" indent="3"/>
    </xf>
    <xf numFmtId="0" fontId="16" fillId="0" borderId="2" xfId="0" applyFont="1" applyBorder="1" applyAlignment="1">
      <alignment horizontal="left" vertical="center" wrapText="1" indent="1"/>
    </xf>
    <xf numFmtId="0" fontId="16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vertical="center"/>
    </xf>
    <xf numFmtId="0" fontId="12" fillId="2" borderId="2" xfId="0" applyFont="1" applyFill="1" applyBorder="1" applyAlignment="1">
      <alignment horizontal="left" vertical="center" indent="1"/>
    </xf>
    <xf numFmtId="0" fontId="12" fillId="2" borderId="2" xfId="0" applyFont="1" applyFill="1" applyBorder="1" applyAlignment="1">
      <alignment vertical="center" wrapText="1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 wrapText="1"/>
    </xf>
    <xf numFmtId="3" fontId="18" fillId="0" borderId="4" xfId="0" applyNumberFormat="1" applyFont="1" applyBorder="1" applyAlignment="1">
      <alignment horizontal="right" vertical="center" indent="1"/>
    </xf>
    <xf numFmtId="9" fontId="18" fillId="0" borderId="4" xfId="2" applyFont="1" applyFill="1" applyBorder="1" applyAlignment="1" applyProtection="1">
      <alignment horizontal="right" vertical="center" indent="1"/>
    </xf>
    <xf numFmtId="0" fontId="14" fillId="5" borderId="5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20" fillId="0" borderId="2" xfId="0" applyFont="1" applyBorder="1" applyAlignment="1">
      <alignment horizontal="left" vertical="center" wrapText="1" indent="4"/>
    </xf>
    <xf numFmtId="0" fontId="20" fillId="0" borderId="2" xfId="0" applyFont="1" applyBorder="1" applyAlignment="1">
      <alignment horizontal="left" vertical="center" wrapText="1" indent="3"/>
    </xf>
    <xf numFmtId="3" fontId="20" fillId="0" borderId="2" xfId="0" applyNumberFormat="1" applyFont="1" applyBorder="1" applyAlignment="1">
      <alignment horizontal="right" vertical="center" indent="1"/>
    </xf>
    <xf numFmtId="9" fontId="20" fillId="0" borderId="2" xfId="2" applyFont="1" applyBorder="1" applyAlignment="1" applyProtection="1">
      <alignment horizontal="right" vertical="center" indent="1"/>
    </xf>
    <xf numFmtId="0" fontId="16" fillId="0" borderId="2" xfId="0" applyFont="1" applyBorder="1" applyAlignment="1">
      <alignment horizontal="left" vertical="center" wrapText="1" indent="2"/>
    </xf>
    <xf numFmtId="0" fontId="16" fillId="0" borderId="2" xfId="0" applyFont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0" fontId="12" fillId="3" borderId="4" xfId="0" applyFont="1" applyFill="1" applyBorder="1" applyAlignment="1">
      <alignment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/>
    </xf>
    <xf numFmtId="9" fontId="2" fillId="0" borderId="0" xfId="2" applyFont="1" applyAlignment="1">
      <alignment vertical="center"/>
    </xf>
    <xf numFmtId="166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3" fontId="11" fillId="0" borderId="0" xfId="0" applyNumberFormat="1" applyFont="1" applyAlignment="1">
      <alignment vertical="center"/>
    </xf>
    <xf numFmtId="3" fontId="22" fillId="0" borderId="0" xfId="0" applyNumberFormat="1" applyFont="1" applyAlignment="1">
      <alignment horizontal="right" vertical="center"/>
    </xf>
    <xf numFmtId="43" fontId="11" fillId="0" borderId="0" xfId="1" applyFont="1" applyFill="1" applyBorder="1" applyAlignment="1">
      <alignment vertical="center"/>
    </xf>
    <xf numFmtId="3" fontId="22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</cellXfs>
  <cellStyles count="4">
    <cellStyle name="Normal" xfId="0" builtinId="0"/>
    <cellStyle name="Normal 2" xfId="3" xr:uid="{DC5FCB0A-04B2-4CF7-9A95-C72FB4E4CF18}"/>
    <cellStyle name="Percentagem" xfId="2" builtinId="5"/>
    <cellStyle name="Vírgula" xfId="1" builtinId="3"/>
  </cellStyles>
  <dxfs count="2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Base">
  <a:themeElements>
    <a:clrScheme name="Base">
      <a:dk1>
        <a:srgbClr val="000000"/>
      </a:dk1>
      <a:lt1>
        <a:srgbClr val="FFFFFF"/>
      </a:lt1>
      <a:dk2>
        <a:srgbClr val="565349"/>
      </a:dk2>
      <a:lt2>
        <a:srgbClr val="DDDDDD"/>
      </a:lt2>
      <a:accent1>
        <a:srgbClr val="A6B727"/>
      </a:accent1>
      <a:accent2>
        <a:srgbClr val="DF5327"/>
      </a:accent2>
      <a:accent3>
        <a:srgbClr val="FE9E00"/>
      </a:accent3>
      <a:accent4>
        <a:srgbClr val="418AB3"/>
      </a:accent4>
      <a:accent5>
        <a:srgbClr val="D7D447"/>
      </a:accent5>
      <a:accent6>
        <a:srgbClr val="818183"/>
      </a:accent6>
      <a:hlink>
        <a:srgbClr val="F59E00"/>
      </a:hlink>
      <a:folHlink>
        <a:srgbClr val="B2B2B2"/>
      </a:folHlink>
    </a:clrScheme>
    <a:fontScheme name="Base">
      <a:maj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Base">
      <a:fillStyleLst>
        <a:solidFill>
          <a:schemeClr val="phClr"/>
        </a:solidFill>
        <a:solidFill>
          <a:schemeClr val="phClr">
            <a:tint val="55000"/>
            <a:satMod val="13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  <a:satMod val="105000"/>
              </a:schemeClr>
            </a:gs>
            <a:gs pos="100000">
              <a:schemeClr val="phClr">
                <a:shade val="80000"/>
                <a:satMod val="12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27000"/>
                <a:satMod val="12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95000"/>
            <a:satMod val="140000"/>
          </a:schemeClr>
        </a:solidFill>
        <a:solidFill>
          <a:schemeClr val="phClr">
            <a:tint val="90000"/>
            <a:shade val="85000"/>
            <a:satMod val="160000"/>
            <a:lumMod val="11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sis" id="{5665723A-49BA-4B57-8411-A56F8F207965}" vid="{90E45F77-AEFC-46EF-A7C1-5B338C297B02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F583A-79FF-4EA5-A74A-DCE5C59728E5}">
  <sheetPr>
    <pageSetUpPr fitToPage="1"/>
  </sheetPr>
  <dimension ref="A1:O99"/>
  <sheetViews>
    <sheetView showGridLines="0" showZeros="0" tabSelected="1" showWhiteSpace="0" zoomScale="60" zoomScaleNormal="60" zoomScaleSheetLayoutView="55" zoomScalePageLayoutView="110" workbookViewId="0">
      <selection activeCell="F6" sqref="F6"/>
    </sheetView>
  </sheetViews>
  <sheetFormatPr defaultColWidth="9.25" defaultRowHeight="13" x14ac:dyDescent="0.35"/>
  <cols>
    <col min="1" max="1" width="2.6640625" style="2" customWidth="1"/>
    <col min="2" max="2" width="15.75" style="102" customWidth="1"/>
    <col min="3" max="3" width="71" style="101" bestFit="1" customWidth="1"/>
    <col min="4" max="4" width="8.4140625" style="102" hidden="1" customWidth="1"/>
    <col min="5" max="6" width="13.58203125" style="106" customWidth="1"/>
    <col min="7" max="7" width="11.58203125" style="106" customWidth="1"/>
    <col min="8" max="11" width="13.58203125" style="106" customWidth="1"/>
    <col min="12" max="15" width="12.58203125" style="106" customWidth="1"/>
    <col min="16" max="16384" width="9.25" style="2"/>
  </cols>
  <sheetData>
    <row r="1" spans="2:15" ht="15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ht="15" customHeight="1" x14ac:dyDescent="0.3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 ht="15" customHeigh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s="4" customFormat="1" ht="15" customHeight="1" x14ac:dyDescent="0.3">
      <c r="G4" s="5"/>
      <c r="H4" s="5"/>
      <c r="I4" s="5"/>
      <c r="N4" s="6" t="s">
        <v>1</v>
      </c>
      <c r="O4" s="7">
        <v>46081</v>
      </c>
    </row>
    <row r="5" spans="2:15" ht="45" customHeight="1" x14ac:dyDescent="0.35">
      <c r="B5" s="8" t="s">
        <v>2</v>
      </c>
      <c r="C5" s="8" t="s">
        <v>3</v>
      </c>
      <c r="D5" s="8" t="s">
        <v>4</v>
      </c>
      <c r="E5" s="9" t="s">
        <v>5</v>
      </c>
      <c r="F5" s="9"/>
      <c r="G5" s="10" t="s">
        <v>6</v>
      </c>
      <c r="H5" s="11"/>
      <c r="I5" s="12"/>
      <c r="J5" s="10" t="s">
        <v>7</v>
      </c>
      <c r="K5" s="12"/>
      <c r="L5" s="10" t="s">
        <v>8</v>
      </c>
      <c r="M5" s="11"/>
      <c r="N5" s="11"/>
      <c r="O5" s="12"/>
    </row>
    <row r="6" spans="2:15" s="18" customFormat="1" ht="35" customHeight="1" x14ac:dyDescent="0.35">
      <c r="B6" s="13"/>
      <c r="C6" s="13"/>
      <c r="D6" s="13"/>
      <c r="E6" s="14" t="s">
        <v>9</v>
      </c>
      <c r="F6" s="14" t="s">
        <v>10</v>
      </c>
      <c r="G6" s="15" t="s">
        <v>11</v>
      </c>
      <c r="H6" s="14" t="s">
        <v>9</v>
      </c>
      <c r="I6" s="14" t="s">
        <v>10</v>
      </c>
      <c r="J6" s="14" t="s">
        <v>9</v>
      </c>
      <c r="K6" s="14" t="s">
        <v>10</v>
      </c>
      <c r="L6" s="16" t="s">
        <v>12</v>
      </c>
      <c r="M6" s="17"/>
      <c r="N6" s="16" t="s">
        <v>13</v>
      </c>
      <c r="O6" s="17"/>
    </row>
    <row r="7" spans="2:15" s="18" customFormat="1" ht="35" customHeight="1" x14ac:dyDescent="0.35">
      <c r="B7" s="13"/>
      <c r="C7" s="13"/>
      <c r="D7" s="13"/>
      <c r="E7" s="19" t="s">
        <v>14</v>
      </c>
      <c r="F7" s="19"/>
      <c r="G7" s="20"/>
      <c r="H7" s="19" t="s">
        <v>14</v>
      </c>
      <c r="I7" s="19"/>
      <c r="J7" s="19" t="s">
        <v>14</v>
      </c>
      <c r="K7" s="19"/>
      <c r="L7" s="14" t="s">
        <v>15</v>
      </c>
      <c r="M7" s="14" t="s">
        <v>16</v>
      </c>
      <c r="N7" s="14" t="s">
        <v>15</v>
      </c>
      <c r="O7" s="14" t="s">
        <v>16</v>
      </c>
    </row>
    <row r="8" spans="2:15" s="18" customFormat="1" ht="15" customHeight="1" x14ac:dyDescent="0.35">
      <c r="B8" s="21"/>
      <c r="C8" s="21"/>
      <c r="D8" s="21"/>
      <c r="E8" s="22" t="s">
        <v>17</v>
      </c>
      <c r="F8" s="22" t="s">
        <v>18</v>
      </c>
      <c r="G8" s="22" t="s">
        <v>19</v>
      </c>
      <c r="H8" s="22" t="s">
        <v>20</v>
      </c>
      <c r="I8" s="22" t="s">
        <v>21</v>
      </c>
      <c r="J8" s="22" t="s">
        <v>22</v>
      </c>
      <c r="K8" s="22" t="s">
        <v>23</v>
      </c>
      <c r="L8" s="22" t="s">
        <v>24</v>
      </c>
      <c r="M8" s="22" t="s">
        <v>25</v>
      </c>
      <c r="N8" s="22" t="s">
        <v>26</v>
      </c>
      <c r="O8" s="22" t="s">
        <v>27</v>
      </c>
    </row>
    <row r="9" spans="2:15" s="18" customFormat="1" ht="5.15" customHeight="1" x14ac:dyDescent="0.35">
      <c r="B9" s="23"/>
      <c r="C9" s="23"/>
      <c r="D9" s="24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2:15" s="32" customFormat="1" ht="30" customHeight="1" x14ac:dyDescent="0.35">
      <c r="B10" s="26" t="s">
        <v>28</v>
      </c>
      <c r="C10" s="27"/>
      <c r="D10" s="28"/>
      <c r="E10" s="29">
        <f>E12+E72</f>
        <v>2942034.337489998</v>
      </c>
      <c r="F10" s="29">
        <f t="shared" ref="F10:K10" si="0">F12+F72</f>
        <v>1898033.7644912242</v>
      </c>
      <c r="G10" s="29">
        <f t="shared" si="0"/>
        <v>365223</v>
      </c>
      <c r="H10" s="29">
        <f>H12+H72</f>
        <v>2511541.6291168001</v>
      </c>
      <c r="I10" s="29">
        <f t="shared" si="0"/>
        <v>1646601.8343107102</v>
      </c>
      <c r="J10" s="29">
        <f t="shared" si="0"/>
        <v>893436.14805000159</v>
      </c>
      <c r="K10" s="29">
        <f t="shared" si="0"/>
        <v>603832.63476000295</v>
      </c>
      <c r="L10" s="30">
        <f>+H10/E10</f>
        <v>0.85367515841420349</v>
      </c>
      <c r="M10" s="30">
        <f>+I10/F10</f>
        <v>0.86753031748731224</v>
      </c>
      <c r="N10" s="30">
        <f>+J10/E10</f>
        <v>0.30367971463318755</v>
      </c>
      <c r="O10" s="30">
        <f>+K10/F10</f>
        <v>0.31813587621917927</v>
      </c>
    </row>
    <row r="11" spans="2:15" s="18" customFormat="1" ht="5.15" customHeight="1" x14ac:dyDescent="0.35">
      <c r="B11" s="23"/>
      <c r="C11" s="23"/>
      <c r="D11" s="24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2:15" s="38" customFormat="1" ht="30" customHeight="1" x14ac:dyDescent="0.35">
      <c r="B12" s="33" t="s">
        <v>29</v>
      </c>
      <c r="C12" s="34"/>
      <c r="D12" s="35"/>
      <c r="E12" s="36">
        <f t="shared" ref="E12:K12" si="1">E14+E31+E41+E55+E65</f>
        <v>2559010.3062299979</v>
      </c>
      <c r="F12" s="36">
        <f t="shared" si="1"/>
        <v>1650350.0921028825</v>
      </c>
      <c r="G12" s="36">
        <f t="shared" si="1"/>
        <v>356234</v>
      </c>
      <c r="H12" s="36">
        <f t="shared" si="1"/>
        <v>2102275.6187568</v>
      </c>
      <c r="I12" s="36">
        <f t="shared" si="1"/>
        <v>1383377.5715081342</v>
      </c>
      <c r="J12" s="36">
        <f t="shared" si="1"/>
        <v>796061.16177000152</v>
      </c>
      <c r="K12" s="36">
        <f t="shared" si="1"/>
        <v>537956.87263000291</v>
      </c>
      <c r="L12" s="37">
        <f>+H12/E12</f>
        <v>0.82151901211133782</v>
      </c>
      <c r="M12" s="37">
        <f>+I12/F12</f>
        <v>0.83823279565212083</v>
      </c>
      <c r="N12" s="37">
        <f>+J12/E12</f>
        <v>0.31108165521333131</v>
      </c>
      <c r="O12" s="37">
        <f>+K12/F12</f>
        <v>0.32596530590944872</v>
      </c>
    </row>
    <row r="13" spans="2:15" s="18" customFormat="1" ht="5.15" customHeight="1" x14ac:dyDescent="0.35">
      <c r="B13" s="24"/>
      <c r="C13" s="24"/>
      <c r="D13" s="24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2:15" s="38" customFormat="1" ht="20.149999999999999" customHeight="1" x14ac:dyDescent="0.35">
      <c r="B14" s="39" t="s">
        <v>30</v>
      </c>
      <c r="C14" s="40"/>
      <c r="D14" s="41"/>
      <c r="E14" s="42">
        <f>+E15+E28</f>
        <v>1688350.5862299984</v>
      </c>
      <c r="F14" s="42">
        <f t="shared" ref="F14:K14" si="2">+F15+F28</f>
        <v>1119247.1225089999</v>
      </c>
      <c r="G14" s="42">
        <f>+G15+G28</f>
        <v>340346</v>
      </c>
      <c r="H14" s="42">
        <f>+H15+H28</f>
        <v>1542321.8756768</v>
      </c>
      <c r="I14" s="42">
        <f t="shared" si="2"/>
        <v>1041926.355602762</v>
      </c>
      <c r="J14" s="42">
        <f t="shared" si="2"/>
        <v>677404.18906000163</v>
      </c>
      <c r="K14" s="42">
        <f t="shared" si="2"/>
        <v>461599.60953000293</v>
      </c>
      <c r="L14" s="43">
        <f t="shared" ref="L14:M45" si="3">+H14/E14</f>
        <v>0.91350806417565611</v>
      </c>
      <c r="M14" s="43">
        <f t="shared" si="3"/>
        <v>0.9309171626611743</v>
      </c>
      <c r="N14" s="44">
        <f t="shared" ref="N14:O35" si="4">+J14/E14</f>
        <v>0.40122246800210554</v>
      </c>
      <c r="O14" s="44">
        <f t="shared" si="4"/>
        <v>0.41241974202733872</v>
      </c>
    </row>
    <row r="15" spans="2:15" s="52" customFormat="1" ht="15" customHeight="1" x14ac:dyDescent="0.35">
      <c r="B15" s="45" t="s">
        <v>31</v>
      </c>
      <c r="C15" s="46"/>
      <c r="D15" s="47"/>
      <c r="E15" s="48">
        <f>+SUM(E16:E27)</f>
        <v>1162810.5872499985</v>
      </c>
      <c r="F15" s="48">
        <f>+SUM(F16:F27)</f>
        <v>824269.12306999997</v>
      </c>
      <c r="G15" s="48">
        <f>+SUM(G16:G27)</f>
        <v>195465</v>
      </c>
      <c r="H15" s="48">
        <f>+SUM(H16:H27)</f>
        <v>1185356.3236767999</v>
      </c>
      <c r="I15" s="48">
        <f t="shared" ref="I15:K15" si="5">+SUM(I16:I27)</f>
        <v>841375.63164776086</v>
      </c>
      <c r="J15" s="48">
        <f t="shared" si="5"/>
        <v>502004.36634999979</v>
      </c>
      <c r="K15" s="48">
        <f t="shared" si="5"/>
        <v>363070.07760000078</v>
      </c>
      <c r="L15" s="49">
        <f t="shared" si="3"/>
        <v>1.0193890016774969</v>
      </c>
      <c r="M15" s="49">
        <f t="shared" si="3"/>
        <v>1.0207535477175798</v>
      </c>
      <c r="N15" s="50">
        <f t="shared" si="4"/>
        <v>0.43171637053737227</v>
      </c>
      <c r="O15" s="50">
        <f t="shared" si="4"/>
        <v>0.4404751645284759</v>
      </c>
    </row>
    <row r="16" spans="2:15" ht="15" customHeight="1" x14ac:dyDescent="0.35">
      <c r="B16" s="53" t="s">
        <v>32</v>
      </c>
      <c r="C16" s="54" t="s">
        <v>33</v>
      </c>
      <c r="D16" s="55" t="s">
        <v>34</v>
      </c>
      <c r="E16" s="56">
        <v>3091.9630499999994</v>
      </c>
      <c r="F16" s="56">
        <v>2220.649328</v>
      </c>
      <c r="G16" s="56">
        <v>183</v>
      </c>
      <c r="H16" s="56">
        <v>2794.6395660000003</v>
      </c>
      <c r="I16" s="56">
        <v>2019.4527152000005</v>
      </c>
      <c r="J16" s="56">
        <v>1631.8719299999998</v>
      </c>
      <c r="K16" s="56">
        <v>1205.5153700000001</v>
      </c>
      <c r="L16" s="57">
        <f t="shared" si="3"/>
        <v>0.90383989743991311</v>
      </c>
      <c r="M16" s="57">
        <f t="shared" si="3"/>
        <v>0.90939739549908827</v>
      </c>
      <c r="N16" s="57">
        <f t="shared" si="4"/>
        <v>0.52777860007091615</v>
      </c>
      <c r="O16" s="57">
        <f t="shared" si="4"/>
        <v>0.54286615846984376</v>
      </c>
    </row>
    <row r="17" spans="2:15" ht="15" customHeight="1" x14ac:dyDescent="0.35">
      <c r="B17" s="58" t="s">
        <v>35</v>
      </c>
      <c r="C17" s="54" t="s">
        <v>36</v>
      </c>
      <c r="D17" s="55"/>
      <c r="E17" s="56">
        <v>66993.072200000141</v>
      </c>
      <c r="F17" s="56">
        <v>48211.755782000073</v>
      </c>
      <c r="G17" s="56">
        <v>6667</v>
      </c>
      <c r="H17" s="56">
        <v>66037.155115250003</v>
      </c>
      <c r="I17" s="56">
        <v>47716.765290675001</v>
      </c>
      <c r="J17" s="56">
        <v>38755.762100000014</v>
      </c>
      <c r="K17" s="56">
        <v>28619.790180000015</v>
      </c>
      <c r="L17" s="57">
        <f t="shared" si="3"/>
        <v>0.98573110542092535</v>
      </c>
      <c r="M17" s="57">
        <f t="shared" si="3"/>
        <v>0.98973299181296615</v>
      </c>
      <c r="N17" s="57">
        <f t="shared" si="4"/>
        <v>0.57850402776423104</v>
      </c>
      <c r="O17" s="57">
        <f t="shared" si="4"/>
        <v>0.59362679736059842</v>
      </c>
    </row>
    <row r="18" spans="2:15" ht="15" customHeight="1" x14ac:dyDescent="0.35">
      <c r="B18" s="58" t="s">
        <v>37</v>
      </c>
      <c r="C18" s="54" t="s">
        <v>38</v>
      </c>
      <c r="D18" s="55"/>
      <c r="E18" s="56">
        <v>15654.907349999987</v>
      </c>
      <c r="F18" s="56">
        <v>11271.531845999993</v>
      </c>
      <c r="G18" s="56">
        <v>713</v>
      </c>
      <c r="H18" s="56">
        <v>16531.28973335</v>
      </c>
      <c r="I18" s="56">
        <v>11919.909226345004</v>
      </c>
      <c r="J18" s="56">
        <v>9041.7700099999984</v>
      </c>
      <c r="K18" s="56">
        <v>6677.245420000002</v>
      </c>
      <c r="L18" s="57">
        <f t="shared" si="3"/>
        <v>1.0559813203461734</v>
      </c>
      <c r="M18" s="57">
        <f t="shared" si="3"/>
        <v>1.0575234483833806</v>
      </c>
      <c r="N18" s="57">
        <f t="shared" si="4"/>
        <v>0.57756777525738634</v>
      </c>
      <c r="O18" s="57">
        <f t="shared" si="4"/>
        <v>0.59239910876617918</v>
      </c>
    </row>
    <row r="19" spans="2:15" ht="15" customHeight="1" x14ac:dyDescent="0.35">
      <c r="B19" s="58" t="s">
        <v>39</v>
      </c>
      <c r="C19" s="54" t="s">
        <v>40</v>
      </c>
      <c r="D19" s="55"/>
      <c r="E19" s="56">
        <v>37163.891199999984</v>
      </c>
      <c r="F19" s="56">
        <v>26750.351801999983</v>
      </c>
      <c r="G19" s="56">
        <v>1195</v>
      </c>
      <c r="H19" s="56">
        <v>37009.416419000001</v>
      </c>
      <c r="I19" s="56">
        <v>26733.34954430001</v>
      </c>
      <c r="J19" s="56">
        <v>21159.148369999988</v>
      </c>
      <c r="K19" s="56">
        <v>15638.161910000003</v>
      </c>
      <c r="L19" s="57">
        <f t="shared" si="3"/>
        <v>0.9958434174675449</v>
      </c>
      <c r="M19" s="57">
        <f t="shared" si="3"/>
        <v>0.99936440994025721</v>
      </c>
      <c r="N19" s="57">
        <f t="shared" si="4"/>
        <v>0.56934695713456396</v>
      </c>
      <c r="O19" s="57">
        <f t="shared" si="4"/>
        <v>0.58459649524425394</v>
      </c>
    </row>
    <row r="20" spans="2:15" ht="15" customHeight="1" x14ac:dyDescent="0.35">
      <c r="B20" s="53" t="s">
        <v>41</v>
      </c>
      <c r="C20" s="54" t="s">
        <v>42</v>
      </c>
      <c r="D20" s="55"/>
      <c r="E20" s="56">
        <v>53423.876249999899</v>
      </c>
      <c r="F20" s="56">
        <v>38464.694109999953</v>
      </c>
      <c r="G20" s="56">
        <v>8545</v>
      </c>
      <c r="H20" s="56">
        <v>59012.801545699986</v>
      </c>
      <c r="I20" s="56">
        <v>42489.604489990001</v>
      </c>
      <c r="J20" s="56">
        <v>20853.468360000006</v>
      </c>
      <c r="K20" s="56">
        <v>15778.071260000015</v>
      </c>
      <c r="L20" s="57">
        <f t="shared" si="3"/>
        <v>1.104614746963444</v>
      </c>
      <c r="M20" s="57">
        <f t="shared" si="3"/>
        <v>1.1046390845714189</v>
      </c>
      <c r="N20" s="57">
        <f t="shared" si="4"/>
        <v>0.39033985969896834</v>
      </c>
      <c r="O20" s="57">
        <f t="shared" si="4"/>
        <v>0.41019619745001618</v>
      </c>
    </row>
    <row r="21" spans="2:15" ht="15" customHeight="1" x14ac:dyDescent="0.35">
      <c r="B21" s="58" t="s">
        <v>43</v>
      </c>
      <c r="C21" s="54" t="s">
        <v>44</v>
      </c>
      <c r="D21" s="55"/>
      <c r="E21" s="56">
        <v>115667.72855000031</v>
      </c>
      <c r="F21" s="56">
        <v>83278.563048000273</v>
      </c>
      <c r="G21" s="56">
        <v>34883</v>
      </c>
      <c r="H21" s="56">
        <v>118428.89895750002</v>
      </c>
      <c r="I21" s="56">
        <v>85523.257464250084</v>
      </c>
      <c r="J21" s="56">
        <v>67808.643680000125</v>
      </c>
      <c r="K21" s="56">
        <v>50089.07877000016</v>
      </c>
      <c r="L21" s="57">
        <f t="shared" si="3"/>
        <v>1.0238715711124744</v>
      </c>
      <c r="M21" s="57">
        <f t="shared" si="3"/>
        <v>1.0269540483660364</v>
      </c>
      <c r="N21" s="57">
        <f t="shared" si="4"/>
        <v>0.58623649422395396</v>
      </c>
      <c r="O21" s="57">
        <f t="shared" si="4"/>
        <v>0.60146425366549272</v>
      </c>
    </row>
    <row r="22" spans="2:15" ht="15" customHeight="1" x14ac:dyDescent="0.35">
      <c r="B22" s="58" t="s">
        <v>45</v>
      </c>
      <c r="C22" s="54" t="s">
        <v>46</v>
      </c>
      <c r="D22" s="55"/>
      <c r="E22" s="56">
        <v>159881.48029999816</v>
      </c>
      <c r="F22" s="56">
        <v>115110.7161379998</v>
      </c>
      <c r="G22" s="56">
        <v>93784</v>
      </c>
      <c r="H22" s="56">
        <v>162949.46834999998</v>
      </c>
      <c r="I22" s="56">
        <v>117686.53319400088</v>
      </c>
      <c r="J22" s="56">
        <v>92964.746529999669</v>
      </c>
      <c r="K22" s="56">
        <v>68697.22792000066</v>
      </c>
      <c r="L22" s="57">
        <f t="shared" si="3"/>
        <v>1.0191891396317141</v>
      </c>
      <c r="M22" s="57">
        <f t="shared" si="3"/>
        <v>1.0223768658767884</v>
      </c>
      <c r="N22" s="57">
        <f t="shared" si="4"/>
        <v>0.58146038149986246</v>
      </c>
      <c r="O22" s="57">
        <f t="shared" si="4"/>
        <v>0.59679263777356228</v>
      </c>
    </row>
    <row r="23" spans="2:15" ht="15" customHeight="1" x14ac:dyDescent="0.35">
      <c r="B23" s="58" t="s">
        <v>47</v>
      </c>
      <c r="C23" s="54" t="s">
        <v>48</v>
      </c>
      <c r="D23" s="55"/>
      <c r="E23" s="56">
        <v>83856.533349999954</v>
      </c>
      <c r="F23" s="56">
        <v>60006.866515999922</v>
      </c>
      <c r="G23" s="56">
        <v>14143</v>
      </c>
      <c r="H23" s="56">
        <v>62522.262000000002</v>
      </c>
      <c r="I23" s="56">
        <v>45237.440067999982</v>
      </c>
      <c r="J23" s="56">
        <v>42388.646859999986</v>
      </c>
      <c r="K23" s="56">
        <v>31143.90946999997</v>
      </c>
      <c r="L23" s="57">
        <f t="shared" si="3"/>
        <v>0.74558605635466613</v>
      </c>
      <c r="M23" s="57">
        <f t="shared" si="3"/>
        <v>0.75387106000507631</v>
      </c>
      <c r="N23" s="57">
        <f t="shared" si="4"/>
        <v>0.50549009321764449</v>
      </c>
      <c r="O23" s="57">
        <f t="shared" si="4"/>
        <v>0.51900576181054081</v>
      </c>
    </row>
    <row r="24" spans="2:15" ht="15" customHeight="1" x14ac:dyDescent="0.35">
      <c r="B24" s="58" t="s">
        <v>49</v>
      </c>
      <c r="C24" s="54" t="s">
        <v>50</v>
      </c>
      <c r="D24" s="55"/>
      <c r="E24" s="56">
        <v>37010</v>
      </c>
      <c r="F24" s="56">
        <v>25907</v>
      </c>
      <c r="G24" s="56">
        <v>96</v>
      </c>
      <c r="H24" s="56">
        <v>29392.053990000008</v>
      </c>
      <c r="I24" s="56">
        <v>20574.437773999998</v>
      </c>
      <c r="J24" s="56">
        <v>4976.8027400000001</v>
      </c>
      <c r="K24" s="56">
        <v>3483.7619100000002</v>
      </c>
      <c r="L24" s="59">
        <f t="shared" si="3"/>
        <v>0.79416519832477728</v>
      </c>
      <c r="M24" s="59">
        <f t="shared" si="3"/>
        <v>0.79416519759138449</v>
      </c>
      <c r="N24" s="59">
        <f t="shared" si="4"/>
        <v>0.1344718384220481</v>
      </c>
      <c r="O24" s="59">
        <f t="shared" si="4"/>
        <v>0.13447183811325125</v>
      </c>
    </row>
    <row r="25" spans="2:15" ht="15" customHeight="1" x14ac:dyDescent="0.35">
      <c r="B25" s="58" t="s">
        <v>51</v>
      </c>
      <c r="C25" s="54" t="s">
        <v>52</v>
      </c>
      <c r="D25" s="55"/>
      <c r="E25" s="56">
        <v>20067.134999999998</v>
      </c>
      <c r="F25" s="56">
        <v>14046.994500000001</v>
      </c>
      <c r="G25" s="56">
        <v>4602</v>
      </c>
      <c r="H25" s="56">
        <v>9924.2639999999992</v>
      </c>
      <c r="I25" s="56">
        <v>6946.9848000000511</v>
      </c>
      <c r="J25" s="56">
        <v>5814.4305999999997</v>
      </c>
      <c r="K25" s="56">
        <v>4110.9174900000007</v>
      </c>
      <c r="L25" s="59">
        <f t="shared" si="3"/>
        <v>0.49455310885186149</v>
      </c>
      <c r="M25" s="59">
        <f t="shared" si="3"/>
        <v>0.49455310885186515</v>
      </c>
      <c r="N25" s="59">
        <f t="shared" si="4"/>
        <v>0.28974891532847113</v>
      </c>
      <c r="O25" s="59">
        <f t="shared" si="4"/>
        <v>0.29265459525879367</v>
      </c>
    </row>
    <row r="26" spans="2:15" ht="15" customHeight="1" x14ac:dyDescent="0.35">
      <c r="B26" s="58" t="s">
        <v>53</v>
      </c>
      <c r="C26" s="54" t="s">
        <v>54</v>
      </c>
      <c r="D26" s="55"/>
      <c r="E26" s="56">
        <v>210000</v>
      </c>
      <c r="F26" s="56">
        <v>147000</v>
      </c>
      <c r="G26" s="56">
        <v>12673</v>
      </c>
      <c r="H26" s="56">
        <v>228882.68100000001</v>
      </c>
      <c r="I26" s="56">
        <v>160217.89416299996</v>
      </c>
      <c r="J26" s="56">
        <v>73562.801910000053</v>
      </c>
      <c r="K26" s="56">
        <v>51493.978800000004</v>
      </c>
      <c r="L26" s="59">
        <f t="shared" si="3"/>
        <v>1.0899175285714287</v>
      </c>
      <c r="M26" s="59">
        <f t="shared" si="3"/>
        <v>1.0899176473673466</v>
      </c>
      <c r="N26" s="59">
        <f t="shared" si="4"/>
        <v>0.35029905671428596</v>
      </c>
      <c r="O26" s="59">
        <f t="shared" si="4"/>
        <v>0.35029917551020412</v>
      </c>
    </row>
    <row r="27" spans="2:15" ht="15" customHeight="1" x14ac:dyDescent="0.35">
      <c r="B27" s="58" t="s">
        <v>55</v>
      </c>
      <c r="C27" s="54" t="s">
        <v>56</v>
      </c>
      <c r="D27" s="55"/>
      <c r="E27" s="56">
        <v>360000</v>
      </c>
      <c r="F27" s="56">
        <v>251999.99999999997</v>
      </c>
      <c r="G27" s="56">
        <v>17981</v>
      </c>
      <c r="H27" s="56">
        <v>391871.39299999998</v>
      </c>
      <c r="I27" s="56">
        <v>274310.00291799987</v>
      </c>
      <c r="J27" s="56">
        <v>123046.27325999996</v>
      </c>
      <c r="K27" s="56">
        <v>86132.419099999912</v>
      </c>
      <c r="L27" s="59">
        <f t="shared" si="3"/>
        <v>1.0885316472222222</v>
      </c>
      <c r="M27" s="59">
        <f t="shared" si="3"/>
        <v>1.0885317576111107</v>
      </c>
      <c r="N27" s="59">
        <f t="shared" si="4"/>
        <v>0.34179520349999987</v>
      </c>
      <c r="O27" s="59">
        <f t="shared" si="4"/>
        <v>0.34179531388888856</v>
      </c>
    </row>
    <row r="28" spans="2:15" s="51" customFormat="1" ht="15" customHeight="1" x14ac:dyDescent="0.35">
      <c r="B28" s="45" t="s">
        <v>57</v>
      </c>
      <c r="C28" s="60"/>
      <c r="D28" s="47"/>
      <c r="E28" s="48">
        <f>+SUM(E29:E30)</f>
        <v>525539.99897999992</v>
      </c>
      <c r="F28" s="48">
        <f t="shared" ref="F28:K28" si="6">+SUM(F29:F30)</f>
        <v>294977.99943899998</v>
      </c>
      <c r="G28" s="48">
        <f t="shared" si="6"/>
        <v>144881</v>
      </c>
      <c r="H28" s="48">
        <f>+SUM(H29:H30)</f>
        <v>356965.55200000003</v>
      </c>
      <c r="I28" s="48">
        <f t="shared" si="6"/>
        <v>200550.72395500116</v>
      </c>
      <c r="J28" s="48">
        <f t="shared" si="6"/>
        <v>175399.82271000181</v>
      </c>
      <c r="K28" s="48">
        <f t="shared" si="6"/>
        <v>98529.531930002122</v>
      </c>
      <c r="L28" s="50">
        <f t="shared" si="3"/>
        <v>0.679235743602429</v>
      </c>
      <c r="M28" s="50">
        <f t="shared" si="3"/>
        <v>0.6798836670409858</v>
      </c>
      <c r="N28" s="50">
        <f t="shared" si="4"/>
        <v>0.33375161367437012</v>
      </c>
      <c r="O28" s="50">
        <f t="shared" si="4"/>
        <v>0.33402332417125757</v>
      </c>
    </row>
    <row r="29" spans="2:15" ht="15" customHeight="1" x14ac:dyDescent="0.35">
      <c r="B29" s="58" t="s">
        <v>58</v>
      </c>
      <c r="C29" s="54" t="s">
        <v>59</v>
      </c>
      <c r="D29" s="61" t="s">
        <v>60</v>
      </c>
      <c r="E29" s="56">
        <v>485999.99897999997</v>
      </c>
      <c r="F29" s="56">
        <v>267299.99943899998</v>
      </c>
      <c r="G29" s="56">
        <v>134322</v>
      </c>
      <c r="H29" s="56">
        <v>328834.94400000002</v>
      </c>
      <c r="I29" s="56">
        <v>180859.29226600114</v>
      </c>
      <c r="J29" s="56">
        <v>161669.48748000184</v>
      </c>
      <c r="K29" s="56">
        <v>88918.291180002139</v>
      </c>
      <c r="L29" s="57">
        <f t="shared" si="3"/>
        <v>0.67661511253116757</v>
      </c>
      <c r="M29" s="57">
        <f t="shared" si="3"/>
        <v>0.67661538587947023</v>
      </c>
      <c r="N29" s="59">
        <f t="shared" si="4"/>
        <v>0.33265326711791809</v>
      </c>
      <c r="O29" s="59">
        <f t="shared" si="4"/>
        <v>0.33265354046622064</v>
      </c>
    </row>
    <row r="30" spans="2:15" ht="15" customHeight="1" x14ac:dyDescent="0.35">
      <c r="B30" s="58" t="s">
        <v>61</v>
      </c>
      <c r="C30" s="54" t="s">
        <v>62</v>
      </c>
      <c r="D30" s="61" t="s">
        <v>63</v>
      </c>
      <c r="E30" s="56">
        <v>39540</v>
      </c>
      <c r="F30" s="56">
        <v>27678</v>
      </c>
      <c r="G30" s="56">
        <v>10559</v>
      </c>
      <c r="H30" s="56">
        <v>28130.608</v>
      </c>
      <c r="I30" s="56">
        <v>19691.431689000005</v>
      </c>
      <c r="J30" s="56">
        <v>13730.335229999971</v>
      </c>
      <c r="K30" s="56">
        <v>9611.2407499999827</v>
      </c>
      <c r="L30" s="57">
        <f t="shared" si="3"/>
        <v>0.71144683864441072</v>
      </c>
      <c r="M30" s="57">
        <f t="shared" si="3"/>
        <v>0.71144705863863011</v>
      </c>
      <c r="N30" s="59">
        <f t="shared" si="4"/>
        <v>0.34725177617602354</v>
      </c>
      <c r="O30" s="59">
        <f t="shared" si="4"/>
        <v>0.34725199617024288</v>
      </c>
    </row>
    <row r="31" spans="2:15" s="31" customFormat="1" ht="20.149999999999999" customHeight="1" x14ac:dyDescent="0.35">
      <c r="B31" s="39" t="s">
        <v>64</v>
      </c>
      <c r="C31" s="40"/>
      <c r="D31" s="62"/>
      <c r="E31" s="42">
        <f>+E32+E37</f>
        <v>505420.64009999996</v>
      </c>
      <c r="F31" s="42">
        <f t="shared" ref="F31:K31" si="7">+F32+F37</f>
        <v>304750.85380993853</v>
      </c>
      <c r="G31" s="42">
        <f t="shared" si="7"/>
        <v>7231</v>
      </c>
      <c r="H31" s="42">
        <f t="shared" si="7"/>
        <v>359216.39890999993</v>
      </c>
      <c r="I31" s="42">
        <f t="shared" si="7"/>
        <v>216829.85128500796</v>
      </c>
      <c r="J31" s="42">
        <f t="shared" si="7"/>
        <v>43245.247779999976</v>
      </c>
      <c r="K31" s="42">
        <f t="shared" si="7"/>
        <v>26086.5988</v>
      </c>
      <c r="L31" s="44">
        <f t="shared" si="3"/>
        <v>0.71072760075434827</v>
      </c>
      <c r="M31" s="44">
        <f t="shared" si="3"/>
        <v>0.71149874913963806</v>
      </c>
      <c r="N31" s="44">
        <f t="shared" si="4"/>
        <v>8.5562884355976615E-2</v>
      </c>
      <c r="O31" s="44">
        <f t="shared" si="4"/>
        <v>8.5599756239794544E-2</v>
      </c>
    </row>
    <row r="32" spans="2:15" s="51" customFormat="1" ht="15" customHeight="1" x14ac:dyDescent="0.35">
      <c r="B32" s="45" t="s">
        <v>65</v>
      </c>
      <c r="C32" s="46"/>
      <c r="D32" s="63"/>
      <c r="E32" s="48">
        <f>+SUM(E33:E36)</f>
        <v>260369.56873999999</v>
      </c>
      <c r="F32" s="48">
        <f t="shared" ref="F32:K32" si="8">+SUM(F33:F36)</f>
        <v>157513.87006244416</v>
      </c>
      <c r="G32" s="48">
        <f t="shared" si="8"/>
        <v>3234</v>
      </c>
      <c r="H32" s="48">
        <f>+SUM(H33:H36)</f>
        <v>156246.12270999997</v>
      </c>
      <c r="I32" s="48">
        <f t="shared" si="8"/>
        <v>94440.486813160009</v>
      </c>
      <c r="J32" s="48">
        <f t="shared" si="8"/>
        <v>21983.445869999981</v>
      </c>
      <c r="K32" s="48">
        <f t="shared" si="8"/>
        <v>13311.806909999998</v>
      </c>
      <c r="L32" s="50">
        <f t="shared" si="3"/>
        <v>0.60009364176511859</v>
      </c>
      <c r="M32" s="50">
        <f t="shared" si="3"/>
        <v>0.59956933808889601</v>
      </c>
      <c r="N32" s="50">
        <f t="shared" si="4"/>
        <v>8.4431702123961436E-2</v>
      </c>
      <c r="O32" s="50">
        <f t="shared" si="4"/>
        <v>8.4511966499983271E-2</v>
      </c>
    </row>
    <row r="33" spans="2:15" ht="15" customHeight="1" x14ac:dyDescent="0.35">
      <c r="B33" s="58" t="s">
        <v>66</v>
      </c>
      <c r="C33" s="54" t="s">
        <v>67</v>
      </c>
      <c r="D33" s="55" t="s">
        <v>68</v>
      </c>
      <c r="E33" s="56">
        <v>168443.9</v>
      </c>
      <c r="F33" s="56">
        <v>101208.17521433979</v>
      </c>
      <c r="G33" s="56">
        <v>2901</v>
      </c>
      <c r="H33" s="56">
        <v>113092.94127999998</v>
      </c>
      <c r="I33" s="56">
        <v>68074.708633159986</v>
      </c>
      <c r="J33" s="56">
        <v>20242.106379999983</v>
      </c>
      <c r="K33" s="56">
        <v>12247.500229999998</v>
      </c>
      <c r="L33" s="59">
        <f t="shared" si="3"/>
        <v>0.67139825947986231</v>
      </c>
      <c r="M33" s="59">
        <f t="shared" si="3"/>
        <v>0.67262065034756946</v>
      </c>
      <c r="N33" s="59">
        <f t="shared" si="4"/>
        <v>0.12017120465626825</v>
      </c>
      <c r="O33" s="59">
        <f t="shared" si="4"/>
        <v>0.12101295378621447</v>
      </c>
    </row>
    <row r="34" spans="2:15" ht="15" customHeight="1" x14ac:dyDescent="0.35">
      <c r="B34" s="58" t="s">
        <v>69</v>
      </c>
      <c r="C34" s="54" t="s">
        <v>70</v>
      </c>
      <c r="D34" s="55"/>
      <c r="E34" s="56">
        <v>66019.398179999989</v>
      </c>
      <c r="F34" s="56">
        <v>39667.229384128441</v>
      </c>
      <c r="G34" s="56">
        <v>333</v>
      </c>
      <c r="H34" s="56">
        <v>43153.181429999997</v>
      </c>
      <c r="I34" s="56">
        <v>26365.77818000003</v>
      </c>
      <c r="J34" s="56">
        <v>1741.3394900000001</v>
      </c>
      <c r="K34" s="56">
        <v>1064.3066800000001</v>
      </c>
      <c r="L34" s="57">
        <f t="shared" si="3"/>
        <v>0.6536439685854768</v>
      </c>
      <c r="M34" s="57">
        <f t="shared" si="3"/>
        <v>0.66467405436058624</v>
      </c>
      <c r="N34" s="59">
        <f t="shared" si="4"/>
        <v>2.6376179395823755E-2</v>
      </c>
      <c r="O34" s="59">
        <f t="shared" si="4"/>
        <v>2.6830880213324099E-2</v>
      </c>
    </row>
    <row r="35" spans="2:15" ht="15" customHeight="1" x14ac:dyDescent="0.35">
      <c r="B35" s="58" t="s">
        <v>71</v>
      </c>
      <c r="C35" s="54" t="s">
        <v>72</v>
      </c>
      <c r="D35" s="55"/>
      <c r="E35" s="56">
        <v>10820</v>
      </c>
      <c r="F35" s="56">
        <v>7574</v>
      </c>
      <c r="G35" s="56">
        <v>0</v>
      </c>
      <c r="H35" s="56">
        <v>0</v>
      </c>
      <c r="I35" s="56">
        <v>0</v>
      </c>
      <c r="J35" s="56">
        <v>0</v>
      </c>
      <c r="K35" s="56">
        <v>0</v>
      </c>
      <c r="L35" s="59">
        <f t="shared" si="3"/>
        <v>0</v>
      </c>
      <c r="M35" s="59">
        <f t="shared" si="3"/>
        <v>0</v>
      </c>
      <c r="N35" s="59">
        <f t="shared" si="4"/>
        <v>0</v>
      </c>
      <c r="O35" s="59">
        <f t="shared" si="4"/>
        <v>0</v>
      </c>
    </row>
    <row r="36" spans="2:15" x14ac:dyDescent="0.35">
      <c r="B36" s="58" t="s">
        <v>73</v>
      </c>
      <c r="C36" s="54" t="s">
        <v>74</v>
      </c>
      <c r="D36" s="55"/>
      <c r="E36" s="56">
        <v>15086.270560000001</v>
      </c>
      <c r="F36" s="56">
        <v>9064.4654639759356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9">
        <f t="shared" si="3"/>
        <v>0</v>
      </c>
      <c r="M36" s="59">
        <f t="shared" si="3"/>
        <v>0</v>
      </c>
      <c r="N36" s="59"/>
      <c r="O36" s="59"/>
    </row>
    <row r="37" spans="2:15" s="51" customFormat="1" ht="15" customHeight="1" x14ac:dyDescent="0.35">
      <c r="B37" s="45" t="s">
        <v>75</v>
      </c>
      <c r="C37" s="60"/>
      <c r="D37" s="47"/>
      <c r="E37" s="48">
        <f>+SUM(E38:E40)</f>
        <v>245051.07135999997</v>
      </c>
      <c r="F37" s="48">
        <f t="shared" ref="F37:K37" si="9">+SUM(F38:F40)</f>
        <v>147236.98374749435</v>
      </c>
      <c r="G37" s="48">
        <f t="shared" si="9"/>
        <v>3997</v>
      </c>
      <c r="H37" s="48">
        <f>+SUM(H38:H40)</f>
        <v>202970.27619999996</v>
      </c>
      <c r="I37" s="48">
        <f t="shared" si="9"/>
        <v>122389.36447184795</v>
      </c>
      <c r="J37" s="48">
        <f t="shared" si="9"/>
        <v>21261.801909999995</v>
      </c>
      <c r="K37" s="48">
        <f t="shared" si="9"/>
        <v>12774.79189</v>
      </c>
      <c r="L37" s="64">
        <f t="shared" si="3"/>
        <v>0.82827744875197917</v>
      </c>
      <c r="M37" s="64">
        <f t="shared" si="3"/>
        <v>0.83124063911646617</v>
      </c>
      <c r="N37" s="64">
        <f t="shared" ref="N37:O39" si="10">+J37/E37</f>
        <v>8.6764778427614694E-2</v>
      </c>
      <c r="O37" s="64">
        <f t="shared" si="10"/>
        <v>8.6763471818386798E-2</v>
      </c>
    </row>
    <row r="38" spans="2:15" ht="15" customHeight="1" x14ac:dyDescent="0.35">
      <c r="B38" s="58" t="s">
        <v>76</v>
      </c>
      <c r="C38" s="54" t="s">
        <v>77</v>
      </c>
      <c r="D38" s="61" t="s">
        <v>78</v>
      </c>
      <c r="E38" s="56">
        <v>75040.98</v>
      </c>
      <c r="F38" s="56">
        <v>45087.774933350316</v>
      </c>
      <c r="G38" s="56">
        <v>2128</v>
      </c>
      <c r="H38" s="56">
        <v>39957.578609999997</v>
      </c>
      <c r="I38" s="56">
        <v>24084.806338319999</v>
      </c>
      <c r="J38" s="56">
        <v>1684.3799899999999</v>
      </c>
      <c r="K38" s="56">
        <v>1010.6811799999999</v>
      </c>
      <c r="L38" s="59">
        <f t="shared" si="3"/>
        <v>0.53247676949314893</v>
      </c>
      <c r="M38" s="59">
        <f t="shared" si="3"/>
        <v>0.53417597949605322</v>
      </c>
      <c r="N38" s="59">
        <f t="shared" si="10"/>
        <v>2.2446135298339654E-2</v>
      </c>
      <c r="O38" s="59">
        <f t="shared" si="10"/>
        <v>2.2415858433777445E-2</v>
      </c>
    </row>
    <row r="39" spans="2:15" ht="15" customHeight="1" x14ac:dyDescent="0.35">
      <c r="B39" s="58" t="s">
        <v>79</v>
      </c>
      <c r="C39" s="54" t="s">
        <v>80</v>
      </c>
      <c r="D39" s="55" t="s">
        <v>68</v>
      </c>
      <c r="E39" s="56">
        <v>150000</v>
      </c>
      <c r="F39" s="56">
        <v>90126.304853728565</v>
      </c>
      <c r="G39" s="56">
        <v>1869</v>
      </c>
      <c r="H39" s="56">
        <v>163012.69758999997</v>
      </c>
      <c r="I39" s="56">
        <v>98304.558133527957</v>
      </c>
      <c r="J39" s="56">
        <v>19577.421919999993</v>
      </c>
      <c r="K39" s="56">
        <v>11764.110710000001</v>
      </c>
      <c r="L39" s="59">
        <f t="shared" si="3"/>
        <v>1.0867513172666665</v>
      </c>
      <c r="M39" s="59">
        <f t="shared" si="3"/>
        <v>1.0907421345307828</v>
      </c>
      <c r="N39" s="59">
        <f t="shared" si="10"/>
        <v>0.13051614613333329</v>
      </c>
      <c r="O39" s="59">
        <f t="shared" si="10"/>
        <v>0.13052915826397951</v>
      </c>
    </row>
    <row r="40" spans="2:15" ht="15" customHeight="1" x14ac:dyDescent="0.35">
      <c r="B40" s="58" t="s">
        <v>81</v>
      </c>
      <c r="C40" s="54" t="s">
        <v>82</v>
      </c>
      <c r="D40" s="55"/>
      <c r="E40" s="56">
        <v>20010.091359999999</v>
      </c>
      <c r="F40" s="56">
        <v>12022.903960415466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9">
        <f t="shared" si="3"/>
        <v>0</v>
      </c>
      <c r="M40" s="59">
        <f t="shared" si="3"/>
        <v>0</v>
      </c>
      <c r="N40" s="59"/>
      <c r="O40" s="59"/>
    </row>
    <row r="41" spans="2:15" s="31" customFormat="1" ht="20.149999999999999" customHeight="1" x14ac:dyDescent="0.35">
      <c r="B41" s="39" t="s">
        <v>83</v>
      </c>
      <c r="C41" s="40"/>
      <c r="D41" s="41"/>
      <c r="E41" s="42">
        <f>+E42+E46</f>
        <v>243930.69990000001</v>
      </c>
      <c r="F41" s="42">
        <f t="shared" ref="F41:K41" si="11">+F42+F46</f>
        <v>149595.4485213249</v>
      </c>
      <c r="G41" s="42">
        <f t="shared" si="11"/>
        <v>1173</v>
      </c>
      <c r="H41" s="42">
        <f t="shared" si="11"/>
        <v>114947.50405999998</v>
      </c>
      <c r="I41" s="42">
        <f t="shared" si="11"/>
        <v>71305.232684795992</v>
      </c>
      <c r="J41" s="42">
        <f t="shared" si="11"/>
        <v>33673.59537000001</v>
      </c>
      <c r="K41" s="42">
        <f t="shared" si="11"/>
        <v>20882.652020000001</v>
      </c>
      <c r="L41" s="44">
        <f t="shared" si="3"/>
        <v>0.47123016539993939</v>
      </c>
      <c r="M41" s="44">
        <f t="shared" si="3"/>
        <v>0.47665375778215202</v>
      </c>
      <c r="N41" s="44">
        <f t="shared" ref="N41:O44" si="12">+J41/E41</f>
        <v>0.13804574571304301</v>
      </c>
      <c r="O41" s="44">
        <f t="shared" si="12"/>
        <v>0.1395941669777685</v>
      </c>
    </row>
    <row r="42" spans="2:15" s="51" customFormat="1" ht="15" customHeight="1" x14ac:dyDescent="0.35">
      <c r="B42" s="45" t="s">
        <v>84</v>
      </c>
      <c r="C42" s="46"/>
      <c r="D42" s="47"/>
      <c r="E42" s="48">
        <f>+SUM(E43:E45)</f>
        <v>90451.155899999998</v>
      </c>
      <c r="F42" s="48">
        <f t="shared" ref="F42:K42" si="13">+SUM(F43:F45)</f>
        <v>54346.856340103521</v>
      </c>
      <c r="G42" s="48">
        <f t="shared" si="13"/>
        <v>333</v>
      </c>
      <c r="H42" s="48">
        <f>+SUM(H43:H45)</f>
        <v>44475.126690000005</v>
      </c>
      <c r="I42" s="48">
        <f t="shared" si="13"/>
        <v>27070.662454687983</v>
      </c>
      <c r="J42" s="48">
        <f t="shared" si="13"/>
        <v>11748.742530000003</v>
      </c>
      <c r="K42" s="48">
        <f t="shared" si="13"/>
        <v>7139.857210000001</v>
      </c>
      <c r="L42" s="50">
        <f t="shared" si="3"/>
        <v>0.49170324300963419</v>
      </c>
      <c r="M42" s="50">
        <f t="shared" si="3"/>
        <v>0.49810907709692226</v>
      </c>
      <c r="N42" s="50">
        <f t="shared" si="12"/>
        <v>0.12989046312452932</v>
      </c>
      <c r="O42" s="50">
        <f t="shared" si="12"/>
        <v>0.13137571684585869</v>
      </c>
    </row>
    <row r="43" spans="2:15" ht="15" customHeight="1" x14ac:dyDescent="0.35">
      <c r="B43" s="58" t="s">
        <v>85</v>
      </c>
      <c r="C43" s="54" t="s">
        <v>86</v>
      </c>
      <c r="D43" s="65" t="s">
        <v>68</v>
      </c>
      <c r="E43" s="56">
        <v>56484.455999999998</v>
      </c>
      <c r="F43" s="56">
        <v>33938.235339686777</v>
      </c>
      <c r="G43" s="56">
        <v>281</v>
      </c>
      <c r="H43" s="56">
        <v>28724.337240000001</v>
      </c>
      <c r="I43" s="56">
        <v>17443.779934687987</v>
      </c>
      <c r="J43" s="56">
        <v>11748.742530000003</v>
      </c>
      <c r="K43" s="56">
        <v>7139.857210000001</v>
      </c>
      <c r="L43" s="59">
        <f t="shared" si="3"/>
        <v>0.50853525507973385</v>
      </c>
      <c r="M43" s="59">
        <f t="shared" si="3"/>
        <v>0.51398606203574582</v>
      </c>
      <c r="N43" s="59">
        <f t="shared" si="12"/>
        <v>0.20799956947447637</v>
      </c>
      <c r="O43" s="59">
        <f t="shared" si="12"/>
        <v>0.21037797453336585</v>
      </c>
    </row>
    <row r="44" spans="2:15" ht="15" customHeight="1" x14ac:dyDescent="0.35">
      <c r="B44" s="58" t="s">
        <v>87</v>
      </c>
      <c r="C44" s="54" t="s">
        <v>88</v>
      </c>
      <c r="D44" s="65"/>
      <c r="E44" s="56">
        <v>18999.999900000003</v>
      </c>
      <c r="F44" s="56">
        <v>11415.998554721416</v>
      </c>
      <c r="G44" s="56">
        <v>52</v>
      </c>
      <c r="H44" s="56">
        <v>15750.789450000006</v>
      </c>
      <c r="I44" s="56">
        <v>9626.8825199999974</v>
      </c>
      <c r="J44" s="56">
        <v>0</v>
      </c>
      <c r="K44" s="56">
        <v>0</v>
      </c>
      <c r="L44" s="57">
        <f t="shared" si="3"/>
        <v>0.82898892278415237</v>
      </c>
      <c r="M44" s="57">
        <f t="shared" si="3"/>
        <v>0.84327993507134091</v>
      </c>
      <c r="N44" s="57">
        <f t="shared" si="12"/>
        <v>0</v>
      </c>
      <c r="O44" s="57">
        <f t="shared" si="12"/>
        <v>0</v>
      </c>
    </row>
    <row r="45" spans="2:15" x14ac:dyDescent="0.35">
      <c r="B45" s="58" t="s">
        <v>89</v>
      </c>
      <c r="C45" s="54" t="s">
        <v>90</v>
      </c>
      <c r="D45" s="65"/>
      <c r="E45" s="56">
        <v>14966.7</v>
      </c>
      <c r="F45" s="56">
        <v>8992.6224456953296</v>
      </c>
      <c r="G45" s="56">
        <v>0</v>
      </c>
      <c r="H45" s="56">
        <v>0</v>
      </c>
      <c r="I45" s="56">
        <v>0</v>
      </c>
      <c r="J45" s="56">
        <v>0</v>
      </c>
      <c r="K45" s="56">
        <v>0</v>
      </c>
      <c r="L45" s="57">
        <f t="shared" si="3"/>
        <v>0</v>
      </c>
      <c r="M45" s="57">
        <f t="shared" si="3"/>
        <v>0</v>
      </c>
      <c r="N45" s="57"/>
      <c r="O45" s="57"/>
    </row>
    <row r="46" spans="2:15" s="51" customFormat="1" ht="15" customHeight="1" x14ac:dyDescent="0.35">
      <c r="B46" s="45" t="s">
        <v>91</v>
      </c>
      <c r="C46" s="60"/>
      <c r="D46" s="63"/>
      <c r="E46" s="48">
        <f>+SUM(E47:E54)</f>
        <v>153479.54399999999</v>
      </c>
      <c r="F46" s="48">
        <f t="shared" ref="F46:K46" si="14">+SUM(F47:F54)</f>
        <v>95248.592181221393</v>
      </c>
      <c r="G46" s="48">
        <f t="shared" si="14"/>
        <v>840</v>
      </c>
      <c r="H46" s="48">
        <f>+SUM(H47:H54)</f>
        <v>70472.377369999973</v>
      </c>
      <c r="I46" s="48">
        <f t="shared" si="14"/>
        <v>44234.570230108009</v>
      </c>
      <c r="J46" s="48">
        <f t="shared" si="14"/>
        <v>21924.852840000007</v>
      </c>
      <c r="K46" s="48">
        <f t="shared" si="14"/>
        <v>13742.794810000001</v>
      </c>
      <c r="L46" s="50">
        <f t="shared" ref="L46:M70" si="15">+H46/E46</f>
        <v>0.45916462567806415</v>
      </c>
      <c r="M46" s="50">
        <f t="shared" si="15"/>
        <v>0.46441180092138951</v>
      </c>
      <c r="N46" s="50">
        <f t="shared" ref="N46:O70" si="16">+J46/E46</f>
        <v>0.14285195452496266</v>
      </c>
      <c r="O46" s="50">
        <f t="shared" si="16"/>
        <v>0.14428344288651274</v>
      </c>
    </row>
    <row r="47" spans="2:15" ht="15" customHeight="1" x14ac:dyDescent="0.35">
      <c r="B47" s="58" t="s">
        <v>92</v>
      </c>
      <c r="C47" s="54" t="s">
        <v>93</v>
      </c>
      <c r="D47" s="66" t="s">
        <v>68</v>
      </c>
      <c r="E47" s="56">
        <v>26668</v>
      </c>
      <c r="F47" s="56">
        <v>16023.255324498992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7">
        <f t="shared" si="15"/>
        <v>0</v>
      </c>
      <c r="M47" s="57">
        <f t="shared" si="15"/>
        <v>0</v>
      </c>
      <c r="N47" s="57">
        <f t="shared" si="16"/>
        <v>0</v>
      </c>
      <c r="O47" s="57">
        <f t="shared" si="16"/>
        <v>0</v>
      </c>
    </row>
    <row r="48" spans="2:15" ht="15" customHeight="1" x14ac:dyDescent="0.35">
      <c r="B48" s="58" t="s">
        <v>94</v>
      </c>
      <c r="C48" s="54" t="s">
        <v>95</v>
      </c>
      <c r="D48" s="67"/>
      <c r="E48" s="56">
        <v>1680</v>
      </c>
      <c r="F48" s="56">
        <v>1009.4146143617597</v>
      </c>
      <c r="G48" s="56">
        <v>11</v>
      </c>
      <c r="H48" s="56">
        <v>112.93901000000001</v>
      </c>
      <c r="I48" s="56">
        <v>69.028323327999999</v>
      </c>
      <c r="J48" s="56">
        <v>36.345320000000001</v>
      </c>
      <c r="K48" s="56">
        <v>22.214259999999999</v>
      </c>
      <c r="L48" s="57">
        <f t="shared" si="15"/>
        <v>6.72256011904762E-2</v>
      </c>
      <c r="M48" s="57">
        <f t="shared" si="15"/>
        <v>6.8384509542340779E-2</v>
      </c>
      <c r="N48" s="57">
        <f t="shared" si="16"/>
        <v>2.1634119047619048E-2</v>
      </c>
      <c r="O48" s="57">
        <f t="shared" si="16"/>
        <v>2.2007071904784931E-2</v>
      </c>
    </row>
    <row r="49" spans="2:15" ht="15" customHeight="1" x14ac:dyDescent="0.35">
      <c r="B49" s="58" t="s">
        <v>96</v>
      </c>
      <c r="C49" s="54" t="s">
        <v>97</v>
      </c>
      <c r="D49" s="67"/>
      <c r="E49" s="56">
        <v>22880</v>
      </c>
      <c r="F49" s="56">
        <v>13529.733665984142</v>
      </c>
      <c r="G49" s="56">
        <v>146</v>
      </c>
      <c r="H49" s="56">
        <v>18460.448499999995</v>
      </c>
      <c r="I49" s="56">
        <v>11197.557255936004</v>
      </c>
      <c r="J49" s="56">
        <v>3548.7453800000003</v>
      </c>
      <c r="K49" s="56">
        <v>2137.43091</v>
      </c>
      <c r="L49" s="57">
        <f t="shared" si="15"/>
        <v>0.80683778409090889</v>
      </c>
      <c r="M49" s="57">
        <f t="shared" si="15"/>
        <v>0.82762584485224622</v>
      </c>
      <c r="N49" s="57">
        <f t="shared" si="16"/>
        <v>0.15510250786713289</v>
      </c>
      <c r="O49" s="57">
        <f t="shared" si="16"/>
        <v>0.1579802650050558</v>
      </c>
    </row>
    <row r="50" spans="2:15" ht="15" customHeight="1" x14ac:dyDescent="0.35">
      <c r="B50" s="58" t="s">
        <v>98</v>
      </c>
      <c r="C50" s="54" t="s">
        <v>99</v>
      </c>
      <c r="D50" s="67"/>
      <c r="E50" s="56">
        <v>29760</v>
      </c>
      <c r="F50" s="56">
        <v>17881.058882979745</v>
      </c>
      <c r="G50" s="56">
        <v>149</v>
      </c>
      <c r="H50" s="56">
        <v>15396.510299999996</v>
      </c>
      <c r="I50" s="56">
        <v>9320.7083588160021</v>
      </c>
      <c r="J50" s="56">
        <v>5832.8795899999996</v>
      </c>
      <c r="K50" s="56">
        <v>3562.4473899999998</v>
      </c>
      <c r="L50" s="57">
        <f t="shared" si="15"/>
        <v>0.51735585685483854</v>
      </c>
      <c r="M50" s="57">
        <f t="shared" si="15"/>
        <v>0.52126154383888346</v>
      </c>
      <c r="N50" s="57">
        <f t="shared" si="16"/>
        <v>0.19599729805107524</v>
      </c>
      <c r="O50" s="57">
        <f t="shared" si="16"/>
        <v>0.19923022530790663</v>
      </c>
    </row>
    <row r="51" spans="2:15" ht="15" customHeight="1" x14ac:dyDescent="0.35">
      <c r="B51" s="58" t="s">
        <v>100</v>
      </c>
      <c r="C51" s="54" t="s">
        <v>101</v>
      </c>
      <c r="D51" s="67"/>
      <c r="E51" s="56">
        <v>32080</v>
      </c>
      <c r="F51" s="56">
        <v>19275.012398050756</v>
      </c>
      <c r="G51" s="56">
        <v>431</v>
      </c>
      <c r="H51" s="56">
        <v>17764.811809999996</v>
      </c>
      <c r="I51" s="56">
        <v>10574.689049704</v>
      </c>
      <c r="J51" s="56">
        <v>7231.6430400000008</v>
      </c>
      <c r="K51" s="56">
        <v>4328.0341500000004</v>
      </c>
      <c r="L51" s="59">
        <f t="shared" si="15"/>
        <v>0.55376595417705721</v>
      </c>
      <c r="M51" s="59">
        <f t="shared" si="15"/>
        <v>0.54862164710064709</v>
      </c>
      <c r="N51" s="59">
        <f t="shared" si="16"/>
        <v>0.22542528179551125</v>
      </c>
      <c r="O51" s="59">
        <f t="shared" si="16"/>
        <v>0.22454118631008954</v>
      </c>
    </row>
    <row r="52" spans="2:15" ht="15" customHeight="1" x14ac:dyDescent="0.35">
      <c r="B52" s="58" t="s">
        <v>102</v>
      </c>
      <c r="C52" s="54" t="s">
        <v>103</v>
      </c>
      <c r="D52" s="67"/>
      <c r="E52" s="56">
        <v>7644</v>
      </c>
      <c r="F52" s="56">
        <v>4592.8364953460068</v>
      </c>
      <c r="G52" s="56">
        <v>64</v>
      </c>
      <c r="H52" s="56">
        <v>480.08302000000015</v>
      </c>
      <c r="I52" s="56">
        <v>292.27794932400013</v>
      </c>
      <c r="J52" s="56">
        <v>0</v>
      </c>
      <c r="K52" s="56">
        <v>0</v>
      </c>
      <c r="L52" s="59">
        <f t="shared" si="15"/>
        <v>6.2805209314495042E-2</v>
      </c>
      <c r="M52" s="59">
        <f t="shared" si="15"/>
        <v>6.3637786718549624E-2</v>
      </c>
      <c r="N52" s="59">
        <f t="shared" si="16"/>
        <v>0</v>
      </c>
      <c r="O52" s="59">
        <f t="shared" si="16"/>
        <v>0</v>
      </c>
    </row>
    <row r="53" spans="2:15" ht="15" customHeight="1" x14ac:dyDescent="0.35">
      <c r="B53" s="58" t="s">
        <v>104</v>
      </c>
      <c r="C53" s="54" t="s">
        <v>105</v>
      </c>
      <c r="D53" s="68"/>
      <c r="E53" s="56">
        <v>1400</v>
      </c>
      <c r="F53" s="56">
        <v>979.99999999999989</v>
      </c>
      <c r="G53" s="56">
        <v>39</v>
      </c>
      <c r="H53" s="56">
        <v>705.40073000000007</v>
      </c>
      <c r="I53" s="56">
        <v>493.78049300000004</v>
      </c>
      <c r="J53" s="56">
        <v>354.25535000000002</v>
      </c>
      <c r="K53" s="56">
        <v>247.97872999999998</v>
      </c>
      <c r="L53" s="59">
        <f t="shared" si="15"/>
        <v>0.50385766428571432</v>
      </c>
      <c r="M53" s="59">
        <f t="shared" si="15"/>
        <v>0.50385764591836746</v>
      </c>
      <c r="N53" s="59">
        <f t="shared" si="16"/>
        <v>0.25303953571428572</v>
      </c>
      <c r="O53" s="59">
        <f t="shared" si="16"/>
        <v>0.2530395204081633</v>
      </c>
    </row>
    <row r="54" spans="2:15" ht="15" customHeight="1" x14ac:dyDescent="0.35">
      <c r="B54" s="58" t="s">
        <v>106</v>
      </c>
      <c r="C54" s="54" t="s">
        <v>107</v>
      </c>
      <c r="D54" s="61" t="s">
        <v>34</v>
      </c>
      <c r="E54" s="56">
        <v>31367.544000000002</v>
      </c>
      <c r="F54" s="56">
        <v>21957.280799999997</v>
      </c>
      <c r="G54" s="56">
        <v>0</v>
      </c>
      <c r="H54" s="56">
        <v>17552.184000000001</v>
      </c>
      <c r="I54" s="56">
        <v>12286.528799999998</v>
      </c>
      <c r="J54" s="56">
        <v>4920.9841600000054</v>
      </c>
      <c r="K54" s="56">
        <v>3444.6893699999996</v>
      </c>
      <c r="L54" s="59">
        <f t="shared" si="15"/>
        <v>0.55956513522384799</v>
      </c>
      <c r="M54" s="59">
        <f t="shared" si="15"/>
        <v>0.55956513522384799</v>
      </c>
      <c r="N54" s="59">
        <f t="shared" si="16"/>
        <v>0.15688139817385782</v>
      </c>
      <c r="O54" s="59">
        <f t="shared" si="16"/>
        <v>0.15688141903254249</v>
      </c>
    </row>
    <row r="55" spans="2:15" s="31" customFormat="1" ht="20.149999999999999" customHeight="1" x14ac:dyDescent="0.35">
      <c r="B55" s="39" t="s">
        <v>108</v>
      </c>
      <c r="C55" s="40"/>
      <c r="D55" s="41"/>
      <c r="E55" s="42">
        <f>+E56+E62</f>
        <v>83514.455000000016</v>
      </c>
      <c r="F55" s="42">
        <f t="shared" ref="F55:K55" si="17">+F56+F62</f>
        <v>53059.879160721968</v>
      </c>
      <c r="G55" s="42">
        <f t="shared" si="17"/>
        <v>7437</v>
      </c>
      <c r="H55" s="42">
        <f t="shared" si="17"/>
        <v>71908.487330000004</v>
      </c>
      <c r="I55" s="42">
        <f t="shared" si="17"/>
        <v>48860.273275376196</v>
      </c>
      <c r="J55" s="42">
        <f t="shared" si="17"/>
        <v>40695.440690000018</v>
      </c>
      <c r="K55" s="42">
        <f t="shared" si="17"/>
        <v>29125.481990000015</v>
      </c>
      <c r="L55" s="44">
        <f t="shared" si="15"/>
        <v>0.86103043275562285</v>
      </c>
      <c r="M55" s="44">
        <f t="shared" si="15"/>
        <v>0.92085157464032508</v>
      </c>
      <c r="N55" s="44">
        <f t="shared" si="16"/>
        <v>0.48728619123479894</v>
      </c>
      <c r="O55" s="44">
        <f t="shared" si="16"/>
        <v>0.54891723182740304</v>
      </c>
    </row>
    <row r="56" spans="2:15" s="51" customFormat="1" ht="15" customHeight="1" x14ac:dyDescent="0.35">
      <c r="B56" s="45" t="s">
        <v>109</v>
      </c>
      <c r="C56" s="46"/>
      <c r="D56" s="47"/>
      <c r="E56" s="48">
        <f>+SUM(E57:E61)</f>
        <v>80664.455000000016</v>
      </c>
      <c r="F56" s="48">
        <f t="shared" ref="F56:K56" si="18">+SUM(F57:F61)</f>
        <v>51374.575797607686</v>
      </c>
      <c r="G56" s="48">
        <f t="shared" si="18"/>
        <v>7436</v>
      </c>
      <c r="H56" s="48">
        <f>+SUM(H57:H61)</f>
        <v>71608.487330000004</v>
      </c>
      <c r="I56" s="48">
        <f t="shared" si="18"/>
        <v>48800.273275376196</v>
      </c>
      <c r="J56" s="48">
        <f t="shared" si="18"/>
        <v>40695.440690000018</v>
      </c>
      <c r="K56" s="48">
        <f t="shared" si="18"/>
        <v>29125.481990000015</v>
      </c>
      <c r="L56" s="50">
        <f t="shared" si="15"/>
        <v>0.88773285990712991</v>
      </c>
      <c r="M56" s="50">
        <f t="shared" si="15"/>
        <v>0.94989150796352917</v>
      </c>
      <c r="N56" s="50">
        <f t="shared" si="16"/>
        <v>0.50450276630518376</v>
      </c>
      <c r="O56" s="50">
        <f t="shared" si="16"/>
        <v>0.56692403855052897</v>
      </c>
    </row>
    <row r="57" spans="2:15" ht="15" customHeight="1" x14ac:dyDescent="0.35">
      <c r="B57" s="58" t="s">
        <v>110</v>
      </c>
      <c r="C57" s="54" t="s">
        <v>111</v>
      </c>
      <c r="D57" s="61" t="s">
        <v>112</v>
      </c>
      <c r="E57" s="56">
        <v>63430.930000000029</v>
      </c>
      <c r="F57" s="56">
        <v>41065.385560577895</v>
      </c>
      <c r="G57" s="56">
        <v>7056</v>
      </c>
      <c r="H57" s="56">
        <v>62309.044040000008</v>
      </c>
      <c r="I57" s="56">
        <v>43166.044500188196</v>
      </c>
      <c r="J57" s="56">
        <v>39455.497470000017</v>
      </c>
      <c r="K57" s="56">
        <v>28370.585860000014</v>
      </c>
      <c r="L57" s="59">
        <f t="shared" si="15"/>
        <v>0.98231326641434991</v>
      </c>
      <c r="M57" s="59">
        <f t="shared" si="15"/>
        <v>1.0511540050320847</v>
      </c>
      <c r="N57" s="59">
        <f t="shared" si="16"/>
        <v>0.62202300155460433</v>
      </c>
      <c r="O57" s="59">
        <f t="shared" si="16"/>
        <v>0.69086374017233909</v>
      </c>
    </row>
    <row r="58" spans="2:15" ht="15" customHeight="1" x14ac:dyDescent="0.35">
      <c r="B58" s="58" t="s">
        <v>113</v>
      </c>
      <c r="C58" s="54" t="s">
        <v>114</v>
      </c>
      <c r="D58" s="55" t="s">
        <v>68</v>
      </c>
      <c r="E58" s="56">
        <v>6300</v>
      </c>
      <c r="F58" s="56">
        <v>3785.3048038566003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9">
        <f t="shared" si="15"/>
        <v>0</v>
      </c>
      <c r="M58" s="59">
        <f t="shared" si="15"/>
        <v>0</v>
      </c>
      <c r="N58" s="59">
        <f t="shared" si="16"/>
        <v>0</v>
      </c>
      <c r="O58" s="59">
        <f t="shared" si="16"/>
        <v>0</v>
      </c>
    </row>
    <row r="59" spans="2:15" ht="15" customHeight="1" x14ac:dyDescent="0.35">
      <c r="B59" s="58" t="s">
        <v>115</v>
      </c>
      <c r="C59" s="54" t="s">
        <v>116</v>
      </c>
      <c r="D59" s="55"/>
      <c r="E59" s="56">
        <v>6000</v>
      </c>
      <c r="F59" s="56">
        <v>3575.3391279873176</v>
      </c>
      <c r="G59" s="56">
        <v>380</v>
      </c>
      <c r="H59" s="56">
        <v>9299.4432900000029</v>
      </c>
      <c r="I59" s="56">
        <v>5634.2287751880003</v>
      </c>
      <c r="J59" s="56">
        <v>1239.9432200000001</v>
      </c>
      <c r="K59" s="56">
        <v>754.89613000000008</v>
      </c>
      <c r="L59" s="59">
        <f t="shared" si="15"/>
        <v>1.5499072150000004</v>
      </c>
      <c r="M59" s="59">
        <f t="shared" si="15"/>
        <v>1.5758585615232821</v>
      </c>
      <c r="N59" s="59">
        <f t="shared" si="16"/>
        <v>0.20665720333333334</v>
      </c>
      <c r="O59" s="59">
        <f t="shared" si="16"/>
        <v>0.21113972772282369</v>
      </c>
    </row>
    <row r="60" spans="2:15" ht="15" customHeight="1" x14ac:dyDescent="0.35">
      <c r="B60" s="58" t="s">
        <v>117</v>
      </c>
      <c r="C60" s="54" t="s">
        <v>118</v>
      </c>
      <c r="D60" s="55"/>
      <c r="E60" s="56">
        <v>3523.5250000000001</v>
      </c>
      <c r="F60" s="56">
        <v>2101.359039560823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9">
        <f t="shared" si="15"/>
        <v>0</v>
      </c>
      <c r="M60" s="59">
        <f t="shared" si="15"/>
        <v>0</v>
      </c>
      <c r="N60" s="59">
        <f t="shared" si="16"/>
        <v>0</v>
      </c>
      <c r="O60" s="59">
        <f t="shared" si="16"/>
        <v>0</v>
      </c>
    </row>
    <row r="61" spans="2:15" s="74" customFormat="1" ht="15" customHeight="1" x14ac:dyDescent="0.35">
      <c r="B61" s="69" t="s">
        <v>119</v>
      </c>
      <c r="C61" s="70" t="s">
        <v>120</v>
      </c>
      <c r="D61" s="71" t="s">
        <v>121</v>
      </c>
      <c r="E61" s="56">
        <v>1410</v>
      </c>
      <c r="F61" s="56">
        <v>847.18726562504855</v>
      </c>
      <c r="G61" s="56">
        <v>0</v>
      </c>
      <c r="H61" s="56">
        <v>0</v>
      </c>
      <c r="I61" s="56">
        <v>0</v>
      </c>
      <c r="J61" s="72">
        <v>0</v>
      </c>
      <c r="K61" s="72">
        <v>0</v>
      </c>
      <c r="L61" s="73">
        <f t="shared" si="15"/>
        <v>0</v>
      </c>
      <c r="M61" s="73">
        <f t="shared" si="15"/>
        <v>0</v>
      </c>
      <c r="N61" s="73">
        <f t="shared" si="16"/>
        <v>0</v>
      </c>
      <c r="O61" s="73">
        <f t="shared" si="16"/>
        <v>0</v>
      </c>
    </row>
    <row r="62" spans="2:15" s="51" customFormat="1" ht="15" customHeight="1" x14ac:dyDescent="0.35">
      <c r="B62" s="45" t="s">
        <v>122</v>
      </c>
      <c r="C62" s="60"/>
      <c r="D62" s="63"/>
      <c r="E62" s="48">
        <f>+SUM(E63:E64)</f>
        <v>2850</v>
      </c>
      <c r="F62" s="48">
        <f t="shared" ref="F62:K62" si="19">+SUM(F63:F64)</f>
        <v>1685.3033631142835</v>
      </c>
      <c r="G62" s="48">
        <f t="shared" si="19"/>
        <v>1</v>
      </c>
      <c r="H62" s="48">
        <f>+SUM(H63:H64)</f>
        <v>300</v>
      </c>
      <c r="I62" s="48">
        <f t="shared" si="19"/>
        <v>60</v>
      </c>
      <c r="J62" s="48">
        <f t="shared" si="19"/>
        <v>0</v>
      </c>
      <c r="K62" s="48">
        <f t="shared" si="19"/>
        <v>0</v>
      </c>
      <c r="L62" s="50">
        <f t="shared" si="15"/>
        <v>0.10526315789473684</v>
      </c>
      <c r="M62" s="50">
        <f t="shared" si="15"/>
        <v>3.5601898930009604E-2</v>
      </c>
      <c r="N62" s="50">
        <f t="shared" si="16"/>
        <v>0</v>
      </c>
      <c r="O62" s="50">
        <f t="shared" si="16"/>
        <v>0</v>
      </c>
    </row>
    <row r="63" spans="2:15" ht="15" customHeight="1" x14ac:dyDescent="0.35">
      <c r="B63" s="58" t="s">
        <v>123</v>
      </c>
      <c r="C63" s="54" t="s">
        <v>124</v>
      </c>
      <c r="D63" s="66" t="s">
        <v>121</v>
      </c>
      <c r="E63" s="56">
        <v>2000</v>
      </c>
      <c r="F63" s="56">
        <v>1182.6690267468655</v>
      </c>
      <c r="G63" s="56">
        <v>1</v>
      </c>
      <c r="H63" s="56">
        <v>300</v>
      </c>
      <c r="I63" s="56">
        <v>60</v>
      </c>
      <c r="J63" s="56">
        <v>0</v>
      </c>
      <c r="K63" s="56">
        <v>0</v>
      </c>
      <c r="L63" s="59">
        <f t="shared" si="15"/>
        <v>0.15</v>
      </c>
      <c r="M63" s="59">
        <f t="shared" si="15"/>
        <v>5.0732705975263692E-2</v>
      </c>
      <c r="N63" s="59">
        <f t="shared" si="16"/>
        <v>0</v>
      </c>
      <c r="O63" s="59">
        <f t="shared" si="16"/>
        <v>0</v>
      </c>
    </row>
    <row r="64" spans="2:15" ht="15" customHeight="1" x14ac:dyDescent="0.35">
      <c r="B64" s="58" t="s">
        <v>125</v>
      </c>
      <c r="C64" s="54" t="s">
        <v>126</v>
      </c>
      <c r="D64" s="68"/>
      <c r="E64" s="56">
        <v>850</v>
      </c>
      <c r="F64" s="56">
        <v>502.63433636741786</v>
      </c>
      <c r="G64" s="56">
        <v>0</v>
      </c>
      <c r="H64" s="56">
        <v>0</v>
      </c>
      <c r="I64" s="56">
        <v>0</v>
      </c>
      <c r="J64" s="56">
        <v>0</v>
      </c>
      <c r="K64" s="56">
        <v>0</v>
      </c>
      <c r="L64" s="59">
        <f t="shared" si="15"/>
        <v>0</v>
      </c>
      <c r="M64" s="59">
        <f t="shared" si="15"/>
        <v>0</v>
      </c>
      <c r="N64" s="59">
        <f t="shared" si="16"/>
        <v>0</v>
      </c>
      <c r="O64" s="59">
        <f t="shared" si="16"/>
        <v>0</v>
      </c>
    </row>
    <row r="65" spans="1:15" s="31" customFormat="1" ht="20.149999999999999" customHeight="1" x14ac:dyDescent="0.35">
      <c r="B65" s="39" t="s">
        <v>127</v>
      </c>
      <c r="C65" s="40"/>
      <c r="D65" s="41"/>
      <c r="E65" s="42">
        <f>SUM(E66:E70)</f>
        <v>37793.925000000003</v>
      </c>
      <c r="F65" s="42">
        <f>SUM(F66:F70)</f>
        <v>23696.78810189712</v>
      </c>
      <c r="G65" s="42">
        <f t="shared" ref="G65:K65" si="20">SUM(G66:G70)</f>
        <v>47</v>
      </c>
      <c r="H65" s="42">
        <f t="shared" si="20"/>
        <v>13881.352779999999</v>
      </c>
      <c r="I65" s="42">
        <f t="shared" si="20"/>
        <v>4455.8586601919997</v>
      </c>
      <c r="J65" s="42">
        <f t="shared" si="20"/>
        <v>1042.68887</v>
      </c>
      <c r="K65" s="42">
        <f t="shared" si="20"/>
        <v>262.53029000000004</v>
      </c>
      <c r="L65" s="44">
        <f t="shared" si="15"/>
        <v>0.36729058387029129</v>
      </c>
      <c r="M65" s="44">
        <f t="shared" si="15"/>
        <v>0.18803639721263626</v>
      </c>
      <c r="N65" s="44">
        <f t="shared" si="16"/>
        <v>2.7588795553782779E-2</v>
      </c>
      <c r="O65" s="44">
        <f t="shared" si="16"/>
        <v>1.1078728850134013E-2</v>
      </c>
    </row>
    <row r="66" spans="1:15" s="75" customFormat="1" ht="15" customHeight="1" x14ac:dyDescent="0.35">
      <c r="B66" s="76" t="s">
        <v>128</v>
      </c>
      <c r="C66" s="77" t="s">
        <v>129</v>
      </c>
      <c r="D66" s="78" t="s">
        <v>121</v>
      </c>
      <c r="E66" s="56">
        <v>11000</v>
      </c>
      <c r="F66" s="56">
        <v>7699.9999999999991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7">
        <f t="shared" si="15"/>
        <v>0</v>
      </c>
      <c r="M66" s="57">
        <f t="shared" si="15"/>
        <v>0</v>
      </c>
      <c r="N66" s="57">
        <f t="shared" si="16"/>
        <v>0</v>
      </c>
      <c r="O66" s="57">
        <f t="shared" si="16"/>
        <v>0</v>
      </c>
    </row>
    <row r="67" spans="1:15" s="75" customFormat="1" ht="15" customHeight="1" x14ac:dyDescent="0.35">
      <c r="B67" s="76" t="s">
        <v>130</v>
      </c>
      <c r="C67" s="77" t="s">
        <v>131</v>
      </c>
      <c r="D67" s="78" t="s">
        <v>132</v>
      </c>
      <c r="E67" s="56">
        <v>5882.7060000000001</v>
      </c>
      <c r="F67" s="56">
        <v>3484.3210925734716</v>
      </c>
      <c r="G67" s="56">
        <v>32</v>
      </c>
      <c r="H67" s="56">
        <v>2063.1355399999998</v>
      </c>
      <c r="I67" s="56">
        <v>741.9754701920001</v>
      </c>
      <c r="J67" s="56">
        <v>131.30472</v>
      </c>
      <c r="K67" s="56">
        <v>80.25345999999999</v>
      </c>
      <c r="L67" s="57">
        <f t="shared" si="15"/>
        <v>0.35071199206623616</v>
      </c>
      <c r="M67" s="57">
        <f t="shared" si="15"/>
        <v>0.21294692724314546</v>
      </c>
      <c r="N67" s="57">
        <f t="shared" si="16"/>
        <v>2.2320462725827196E-2</v>
      </c>
      <c r="O67" s="57">
        <f t="shared" si="16"/>
        <v>2.3032739482894755E-2</v>
      </c>
    </row>
    <row r="68" spans="1:15" s="75" customFormat="1" ht="15" customHeight="1" x14ac:dyDescent="0.35">
      <c r="B68" s="76" t="s">
        <v>133</v>
      </c>
      <c r="C68" s="77" t="s">
        <v>134</v>
      </c>
      <c r="D68" s="78"/>
      <c r="E68" s="56">
        <v>8523.9210000000003</v>
      </c>
      <c r="F68" s="56">
        <v>5078.1816904554653</v>
      </c>
      <c r="G68" s="56">
        <v>8</v>
      </c>
      <c r="H68" s="56">
        <v>7580.0859</v>
      </c>
      <c r="I68" s="56">
        <v>2385.4361799999997</v>
      </c>
      <c r="J68" s="56">
        <v>911.38414999999986</v>
      </c>
      <c r="K68" s="56">
        <v>182.27683000000002</v>
      </c>
      <c r="L68" s="57">
        <f t="shared" si="15"/>
        <v>0.88927219057989859</v>
      </c>
      <c r="M68" s="57">
        <f t="shared" si="15"/>
        <v>0.46974218832765874</v>
      </c>
      <c r="N68" s="57">
        <f t="shared" si="16"/>
        <v>0.10692076451670537</v>
      </c>
      <c r="O68" s="57">
        <f t="shared" si="16"/>
        <v>3.5894113505744119E-2</v>
      </c>
    </row>
    <row r="69" spans="1:15" s="75" customFormat="1" ht="15" customHeight="1" x14ac:dyDescent="0.35">
      <c r="B69" s="76" t="s">
        <v>135</v>
      </c>
      <c r="C69" s="79" t="s">
        <v>136</v>
      </c>
      <c r="D69" s="78"/>
      <c r="E69" s="56">
        <v>300.13799999999998</v>
      </c>
      <c r="F69" s="56">
        <v>171.81153902955958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7">
        <f t="shared" si="15"/>
        <v>0</v>
      </c>
      <c r="M69" s="57">
        <f t="shared" si="15"/>
        <v>0</v>
      </c>
      <c r="N69" s="57">
        <f t="shared" si="16"/>
        <v>0</v>
      </c>
      <c r="O69" s="57">
        <f t="shared" si="16"/>
        <v>0</v>
      </c>
    </row>
    <row r="70" spans="1:15" s="75" customFormat="1" ht="15" customHeight="1" x14ac:dyDescent="0.35">
      <c r="B70" s="76" t="s">
        <v>137</v>
      </c>
      <c r="C70" s="77" t="s">
        <v>138</v>
      </c>
      <c r="D70" s="78"/>
      <c r="E70" s="56">
        <v>12087.16</v>
      </c>
      <c r="F70" s="56">
        <v>7262.4737798386232</v>
      </c>
      <c r="G70" s="56">
        <v>7</v>
      </c>
      <c r="H70" s="56">
        <v>4238.1313399999999</v>
      </c>
      <c r="I70" s="56">
        <v>1328.4470100000001</v>
      </c>
      <c r="J70" s="56">
        <v>0</v>
      </c>
      <c r="K70" s="56">
        <v>0</v>
      </c>
      <c r="L70" s="57">
        <f t="shared" si="15"/>
        <v>0.35063086283295664</v>
      </c>
      <c r="M70" s="57">
        <f t="shared" si="15"/>
        <v>0.18291935369018558</v>
      </c>
      <c r="N70" s="57">
        <f t="shared" si="16"/>
        <v>0</v>
      </c>
      <c r="O70" s="57">
        <f t="shared" si="16"/>
        <v>0</v>
      </c>
    </row>
    <row r="71" spans="1:15" ht="5.15" customHeight="1" x14ac:dyDescent="0.35"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</row>
    <row r="72" spans="1:15" s="31" customFormat="1" ht="25.4" customHeight="1" x14ac:dyDescent="0.35">
      <c r="B72" s="81" t="s">
        <v>139</v>
      </c>
      <c r="C72" s="82"/>
      <c r="D72" s="82"/>
      <c r="E72" s="29">
        <f t="shared" ref="E72:K72" si="21">E74+E84+E90</f>
        <v>383024.03126000002</v>
      </c>
      <c r="F72" s="29">
        <f t="shared" si="21"/>
        <v>247683.67238834163</v>
      </c>
      <c r="G72" s="29">
        <f>G74+G84+G90</f>
        <v>8989</v>
      </c>
      <c r="H72" s="29">
        <f t="shared" si="21"/>
        <v>409266.01036000001</v>
      </c>
      <c r="I72" s="29">
        <f t="shared" si="21"/>
        <v>263224.26280257601</v>
      </c>
      <c r="J72" s="29">
        <f t="shared" si="21"/>
        <v>97374.986280000012</v>
      </c>
      <c r="K72" s="29">
        <f t="shared" si="21"/>
        <v>65875.762130000017</v>
      </c>
      <c r="L72" s="30">
        <f>+H72/E72</f>
        <v>1.0685126178993889</v>
      </c>
      <c r="M72" s="30">
        <f>+I72/F72</f>
        <v>1.0627437015301855</v>
      </c>
      <c r="N72" s="30">
        <f>+J72/E72</f>
        <v>0.25422683260805906</v>
      </c>
      <c r="O72" s="30">
        <f>+K72/F72</f>
        <v>0.26596731829263998</v>
      </c>
    </row>
    <row r="73" spans="1:15" ht="5" customHeight="1" x14ac:dyDescent="0.35">
      <c r="B73" s="83"/>
      <c r="C73" s="84"/>
      <c r="D73" s="84"/>
      <c r="E73" s="85"/>
      <c r="F73" s="85"/>
      <c r="G73" s="85"/>
      <c r="H73" s="85"/>
      <c r="I73" s="85"/>
      <c r="J73" s="85"/>
      <c r="K73" s="85"/>
      <c r="L73" s="86"/>
      <c r="M73" s="86"/>
      <c r="N73" s="86"/>
      <c r="O73" s="86"/>
    </row>
    <row r="74" spans="1:15" s="31" customFormat="1" ht="20.149999999999999" customHeight="1" x14ac:dyDescent="0.35">
      <c r="A74" s="31" t="s">
        <v>140</v>
      </c>
      <c r="B74" s="39" t="s">
        <v>141</v>
      </c>
      <c r="C74" s="40"/>
      <c r="D74" s="41"/>
      <c r="E74" s="42">
        <f>+E83+E75</f>
        <v>149999.85</v>
      </c>
      <c r="F74" s="42">
        <f t="shared" ref="F74:K74" si="22">+F83+F75</f>
        <v>104999.895</v>
      </c>
      <c r="G74" s="42">
        <f t="shared" si="22"/>
        <v>581</v>
      </c>
      <c r="H74" s="42">
        <f t="shared" si="22"/>
        <v>48112.500679999997</v>
      </c>
      <c r="I74" s="42">
        <f>+I83+I75</f>
        <v>33678.750630999995</v>
      </c>
      <c r="J74" s="42">
        <f t="shared" si="22"/>
        <v>13734.794590000001</v>
      </c>
      <c r="K74" s="42">
        <f t="shared" si="22"/>
        <v>9630.1788299999989</v>
      </c>
      <c r="L74" s="44">
        <f t="shared" ref="L74:M92" si="23">+H74/E74</f>
        <v>0.3207503252836586</v>
      </c>
      <c r="M74" s="44">
        <f t="shared" si="23"/>
        <v>0.32075032675985049</v>
      </c>
      <c r="N74" s="44">
        <f>+IFERROR(J74/E74,"")</f>
        <v>9.1565388832055505E-2</v>
      </c>
      <c r="O74" s="44">
        <f>+IFERROR(K74/F74,"")</f>
        <v>9.1716080573223419E-2</v>
      </c>
    </row>
    <row r="75" spans="1:15" s="51" customFormat="1" ht="20.149999999999999" hidden="1" customHeight="1" x14ac:dyDescent="0.35">
      <c r="B75" s="45" t="s">
        <v>142</v>
      </c>
      <c r="C75" s="87" t="s">
        <v>143</v>
      </c>
      <c r="D75" s="66" t="s">
        <v>121</v>
      </c>
      <c r="E75" s="48">
        <f>+E76+E82</f>
        <v>112499.84993999999</v>
      </c>
      <c r="F75" s="48">
        <f>+F76+F82</f>
        <v>78749.89495799999</v>
      </c>
      <c r="G75" s="48">
        <f>+G76+G82</f>
        <v>529</v>
      </c>
      <c r="H75" s="48">
        <f t="shared" ref="H75" si="24">+H76+H82</f>
        <v>10615.622499999998</v>
      </c>
      <c r="I75" s="48">
        <f>+I76+I82</f>
        <v>7430.9358910000037</v>
      </c>
      <c r="J75" s="48">
        <f t="shared" ref="J75:K75" si="25">+J76+J82</f>
        <v>5329.5644200000006</v>
      </c>
      <c r="K75" s="48">
        <f t="shared" si="25"/>
        <v>3730.6952399999996</v>
      </c>
      <c r="L75" s="50">
        <f t="shared" si="23"/>
        <v>9.4361214754167866E-2</v>
      </c>
      <c r="M75" s="50">
        <f t="shared" si="23"/>
        <v>9.436121654464652E-2</v>
      </c>
      <c r="N75" s="50">
        <f>+IFERROR(J75/E75,"")</f>
        <v>4.737396914611388E-2</v>
      </c>
      <c r="O75" s="50">
        <f>+IFERROR(K75/F75,"")</f>
        <v>4.7373971000084593E-2</v>
      </c>
    </row>
    <row r="76" spans="1:15" ht="15" hidden="1" customHeight="1" x14ac:dyDescent="0.35">
      <c r="B76" s="58" t="s">
        <v>144</v>
      </c>
      <c r="C76" s="88" t="s">
        <v>145</v>
      </c>
      <c r="D76" s="67"/>
      <c r="E76" s="56">
        <f>+SUM(E77:E81)</f>
        <v>105412.48117999999</v>
      </c>
      <c r="F76" s="56">
        <f t="shared" ref="F76:I76" si="26">+SUM(F77:F81)</f>
        <v>73788.736825999993</v>
      </c>
      <c r="G76" s="56">
        <f t="shared" si="26"/>
        <v>529</v>
      </c>
      <c r="H76" s="56">
        <f t="shared" si="26"/>
        <v>10615.622499999998</v>
      </c>
      <c r="I76" s="56">
        <f t="shared" si="26"/>
        <v>7430.9358910000037</v>
      </c>
      <c r="J76" s="56">
        <v>5329.5644200000006</v>
      </c>
      <c r="K76" s="56">
        <v>3730.6952399999996</v>
      </c>
      <c r="L76" s="59">
        <f t="shared" si="23"/>
        <v>0.10070555574792893</v>
      </c>
      <c r="M76" s="59">
        <f t="shared" si="23"/>
        <v>0.10070555765878973</v>
      </c>
      <c r="N76" s="59"/>
      <c r="O76" s="59"/>
    </row>
    <row r="77" spans="1:15" s="89" customFormat="1" ht="15" hidden="1" customHeight="1" x14ac:dyDescent="0.35">
      <c r="B77" s="90" t="s">
        <v>146</v>
      </c>
      <c r="C77" s="91" t="s">
        <v>147</v>
      </c>
      <c r="D77" s="67"/>
      <c r="E77" s="92">
        <v>26159.613000000005</v>
      </c>
      <c r="F77" s="92">
        <v>18311.7291</v>
      </c>
      <c r="G77" s="92">
        <v>219</v>
      </c>
      <c r="H77" s="92">
        <v>1673.1694799999998</v>
      </c>
      <c r="I77" s="92">
        <v>1171.2186660000004</v>
      </c>
      <c r="J77" s="56">
        <v>794.33101999999985</v>
      </c>
      <c r="K77" s="56">
        <v>556.03175999999996</v>
      </c>
      <c r="L77" s="93">
        <f t="shared" si="23"/>
        <v>6.3960024179256766E-2</v>
      </c>
      <c r="M77" s="93">
        <f t="shared" si="23"/>
        <v>6.3960025817551031E-2</v>
      </c>
      <c r="N77" s="93">
        <f t="shared" ref="N77:O83" si="27">+IFERROR(J77/E77,"")</f>
        <v>3.0364784830723593E-2</v>
      </c>
      <c r="O77" s="93">
        <f t="shared" si="27"/>
        <v>3.0364787342774743E-2</v>
      </c>
    </row>
    <row r="78" spans="1:15" s="89" customFormat="1" ht="15" hidden="1" customHeight="1" x14ac:dyDescent="0.35">
      <c r="B78" s="90" t="s">
        <v>148</v>
      </c>
      <c r="C78" s="91" t="s">
        <v>149</v>
      </c>
      <c r="D78" s="67"/>
      <c r="E78" s="92">
        <v>19806.7932</v>
      </c>
      <c r="F78" s="92">
        <v>13864.755239999999</v>
      </c>
      <c r="G78" s="92">
        <v>94</v>
      </c>
      <c r="H78" s="92">
        <v>2396.1538899999987</v>
      </c>
      <c r="I78" s="92">
        <v>1677.3077670000005</v>
      </c>
      <c r="J78" s="56">
        <v>1140.4339100000002</v>
      </c>
      <c r="K78" s="56">
        <v>798.30378000000019</v>
      </c>
      <c r="L78" s="93">
        <f t="shared" si="23"/>
        <v>0.1209763673404738</v>
      </c>
      <c r="M78" s="93">
        <f t="shared" si="23"/>
        <v>0.1209763705139883</v>
      </c>
      <c r="N78" s="93">
        <f t="shared" si="27"/>
        <v>5.7577917762073681E-2</v>
      </c>
      <c r="O78" s="93">
        <f t="shared" si="27"/>
        <v>5.7577920863462737E-2</v>
      </c>
    </row>
    <row r="79" spans="1:15" s="89" customFormat="1" ht="15" hidden="1" customHeight="1" x14ac:dyDescent="0.35">
      <c r="B79" s="90" t="s">
        <v>150</v>
      </c>
      <c r="C79" s="91" t="s">
        <v>151</v>
      </c>
      <c r="D79" s="67"/>
      <c r="E79" s="92">
        <v>30042.452849999998</v>
      </c>
      <c r="F79" s="92">
        <v>21029.716994999999</v>
      </c>
      <c r="G79" s="92">
        <v>91</v>
      </c>
      <c r="H79" s="92">
        <v>2712.8475200000012</v>
      </c>
      <c r="I79" s="92">
        <v>1898.9932660000006</v>
      </c>
      <c r="J79" s="56">
        <v>1011.3666200000001</v>
      </c>
      <c r="K79" s="56">
        <v>707.9566299999999</v>
      </c>
      <c r="L79" s="93">
        <f t="shared" si="23"/>
        <v>9.0300466927420053E-2</v>
      </c>
      <c r="M79" s="93">
        <f t="shared" si="23"/>
        <v>9.0300467022523562E-2</v>
      </c>
      <c r="N79" s="93">
        <f t="shared" si="27"/>
        <v>3.3664582084881267E-2</v>
      </c>
      <c r="O79" s="93">
        <f t="shared" si="27"/>
        <v>3.366458189467423E-2</v>
      </c>
    </row>
    <row r="80" spans="1:15" s="89" customFormat="1" ht="15" hidden="1" customHeight="1" x14ac:dyDescent="0.35">
      <c r="B80" s="90" t="s">
        <v>152</v>
      </c>
      <c r="C80" s="91" t="s">
        <v>153</v>
      </c>
      <c r="D80" s="67"/>
      <c r="E80" s="92">
        <v>9581.9419899999957</v>
      </c>
      <c r="F80" s="92">
        <v>6707.359392999997</v>
      </c>
      <c r="G80" s="92">
        <v>16</v>
      </c>
      <c r="H80" s="92">
        <v>239.89745000000005</v>
      </c>
      <c r="I80" s="92">
        <v>167.92822400000006</v>
      </c>
      <c r="J80" s="56">
        <v>61.617129999999996</v>
      </c>
      <c r="K80" s="56">
        <v>43.132000000000005</v>
      </c>
      <c r="L80" s="93">
        <f t="shared" si="23"/>
        <v>2.503641226907492E-2</v>
      </c>
      <c r="M80" s="93">
        <f t="shared" si="23"/>
        <v>2.5036413610884638E-2</v>
      </c>
      <c r="N80" s="93">
        <f t="shared" si="27"/>
        <v>6.4305471755418155E-3</v>
      </c>
      <c r="O80" s="93">
        <f t="shared" si="27"/>
        <v>6.4305485173515326E-3</v>
      </c>
    </row>
    <row r="81" spans="2:15" s="89" customFormat="1" hidden="1" x14ac:dyDescent="0.35">
      <c r="B81" s="90" t="s">
        <v>154</v>
      </c>
      <c r="C81" s="91" t="s">
        <v>155</v>
      </c>
      <c r="D81" s="67"/>
      <c r="E81" s="92">
        <v>19821.680139999997</v>
      </c>
      <c r="F81" s="92">
        <v>13875.176097999998</v>
      </c>
      <c r="G81" s="92">
        <v>109</v>
      </c>
      <c r="H81" s="92">
        <v>3593.5541599999979</v>
      </c>
      <c r="I81" s="92">
        <v>2515.4879680000022</v>
      </c>
      <c r="J81" s="56">
        <v>2321.81574</v>
      </c>
      <c r="K81" s="56">
        <v>1625.2710699999998</v>
      </c>
      <c r="L81" s="93">
        <f t="shared" si="23"/>
        <v>0.18129412515078544</v>
      </c>
      <c r="M81" s="93">
        <f t="shared" si="23"/>
        <v>0.18129412918677051</v>
      </c>
      <c r="N81" s="93">
        <f t="shared" si="27"/>
        <v>0.11713516329600102</v>
      </c>
      <c r="O81" s="93">
        <f t="shared" si="27"/>
        <v>0.11713516704370118</v>
      </c>
    </row>
    <row r="82" spans="2:15" ht="15" hidden="1" customHeight="1" x14ac:dyDescent="0.35">
      <c r="B82" s="58" t="s">
        <v>156</v>
      </c>
      <c r="C82" s="54" t="s">
        <v>157</v>
      </c>
      <c r="D82" s="67"/>
      <c r="E82" s="56">
        <v>7087.3687599999994</v>
      </c>
      <c r="F82" s="56">
        <v>4961.1581319999996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9">
        <f t="shared" si="23"/>
        <v>0</v>
      </c>
      <c r="M82" s="59">
        <f t="shared" si="23"/>
        <v>0</v>
      </c>
      <c r="N82" s="59">
        <f t="shared" si="27"/>
        <v>0</v>
      </c>
      <c r="O82" s="59">
        <f t="shared" si="27"/>
        <v>0</v>
      </c>
    </row>
    <row r="83" spans="2:15" s="96" customFormat="1" ht="17.149999999999999" hidden="1" customHeight="1" x14ac:dyDescent="0.35">
      <c r="B83" s="94" t="s">
        <v>158</v>
      </c>
      <c r="C83" s="95" t="s">
        <v>159</v>
      </c>
      <c r="D83" s="68"/>
      <c r="E83" s="56">
        <v>37500.000060000028</v>
      </c>
      <c r="F83" s="56">
        <v>26250.000042000014</v>
      </c>
      <c r="G83" s="56">
        <v>52</v>
      </c>
      <c r="H83" s="56">
        <v>37496.87818</v>
      </c>
      <c r="I83" s="56">
        <v>26247.814739999994</v>
      </c>
      <c r="J83" s="56">
        <v>8405.2301700000007</v>
      </c>
      <c r="K83" s="56">
        <v>5899.4835899999998</v>
      </c>
      <c r="L83" s="57">
        <f t="shared" si="23"/>
        <v>0.99991674986679913</v>
      </c>
      <c r="M83" s="57">
        <f t="shared" si="23"/>
        <v>0.99991675040013239</v>
      </c>
      <c r="N83" s="57">
        <f t="shared" si="27"/>
        <v>0.2241394708413767</v>
      </c>
      <c r="O83" s="57">
        <f t="shared" si="27"/>
        <v>0.22474223164041229</v>
      </c>
    </row>
    <row r="84" spans="2:15" s="99" customFormat="1" ht="20.149999999999999" customHeight="1" x14ac:dyDescent="0.35">
      <c r="B84" s="39" t="s">
        <v>160</v>
      </c>
      <c r="C84" s="97"/>
      <c r="D84" s="98"/>
      <c r="E84" s="42">
        <f t="shared" ref="E84:K84" si="28">SUM(E85:E89)</f>
        <v>79024.181300000011</v>
      </c>
      <c r="F84" s="42">
        <f t="shared" si="28"/>
        <v>56892.311193000009</v>
      </c>
      <c r="G84" s="42">
        <f t="shared" si="28"/>
        <v>8268</v>
      </c>
      <c r="H84" s="42">
        <f>SUM(H85:H89)</f>
        <v>89471.385000000024</v>
      </c>
      <c r="I84" s="42">
        <f t="shared" si="28"/>
        <v>64276.857521000027</v>
      </c>
      <c r="J84" s="42">
        <f t="shared" si="28"/>
        <v>39633.288069999995</v>
      </c>
      <c r="K84" s="42">
        <f t="shared" si="28"/>
        <v>29390.189670000014</v>
      </c>
      <c r="L84" s="44">
        <f t="shared" si="23"/>
        <v>1.1322026185926459</v>
      </c>
      <c r="M84" s="44">
        <f t="shared" si="23"/>
        <v>1.1297986700337921</v>
      </c>
      <c r="N84" s="44">
        <f t="shared" ref="N84:O92" si="29">+J84/E84</f>
        <v>0.50153367511065872</v>
      </c>
      <c r="O84" s="44">
        <f t="shared" si="29"/>
        <v>0.51659335073060209</v>
      </c>
    </row>
    <row r="85" spans="2:15" s="75" customFormat="1" ht="15" customHeight="1" x14ac:dyDescent="0.35">
      <c r="B85" s="76" t="s">
        <v>161</v>
      </c>
      <c r="C85" s="77" t="s">
        <v>162</v>
      </c>
      <c r="D85" s="78" t="s">
        <v>34</v>
      </c>
      <c r="E85" s="56">
        <v>31102.85000000002</v>
      </c>
      <c r="F85" s="56">
        <v>22394.051940000012</v>
      </c>
      <c r="G85" s="56">
        <v>1195</v>
      </c>
      <c r="H85" s="56">
        <v>34251.85815</v>
      </c>
      <c r="I85" s="56">
        <v>24668.978203000013</v>
      </c>
      <c r="J85" s="56">
        <v>18937.402759999997</v>
      </c>
      <c r="K85" s="56">
        <v>13948.85943000001</v>
      </c>
      <c r="L85" s="57">
        <f t="shared" si="23"/>
        <v>1.1012450032714036</v>
      </c>
      <c r="M85" s="57">
        <f t="shared" si="23"/>
        <v>1.1015861832014666</v>
      </c>
      <c r="N85" s="57">
        <f t="shared" si="29"/>
        <v>0.6088639066837922</v>
      </c>
      <c r="O85" s="57">
        <f t="shared" si="29"/>
        <v>0.62288233801426118</v>
      </c>
    </row>
    <row r="86" spans="2:15" s="75" customFormat="1" ht="15" customHeight="1" x14ac:dyDescent="0.35">
      <c r="B86" s="76" t="s">
        <v>163</v>
      </c>
      <c r="C86" s="77" t="s">
        <v>164</v>
      </c>
      <c r="D86" s="78"/>
      <c r="E86" s="56">
        <v>5063.8997499999996</v>
      </c>
      <c r="F86" s="56">
        <v>3646.0078599999993</v>
      </c>
      <c r="G86" s="56">
        <v>174</v>
      </c>
      <c r="H86" s="56">
        <v>5002.5968000000003</v>
      </c>
      <c r="I86" s="56">
        <v>3603.0741449999996</v>
      </c>
      <c r="J86" s="56">
        <v>2017.9405500000003</v>
      </c>
      <c r="K86" s="56">
        <v>1513.8147699999997</v>
      </c>
      <c r="L86" s="57">
        <f t="shared" si="23"/>
        <v>0.98789412250904074</v>
      </c>
      <c r="M86" s="57">
        <f t="shared" si="23"/>
        <v>0.98822445901145162</v>
      </c>
      <c r="N86" s="57">
        <f t="shared" si="29"/>
        <v>0.39849535923376056</v>
      </c>
      <c r="O86" s="57">
        <f t="shared" si="29"/>
        <v>0.41519788989154843</v>
      </c>
    </row>
    <row r="87" spans="2:15" s="75" customFormat="1" ht="15" customHeight="1" x14ac:dyDescent="0.35">
      <c r="B87" s="76" t="s">
        <v>165</v>
      </c>
      <c r="C87" s="77" t="s">
        <v>166</v>
      </c>
      <c r="D87" s="78"/>
      <c r="E87" s="56">
        <v>8391.6269999999986</v>
      </c>
      <c r="F87" s="56">
        <v>6041.9711799999995</v>
      </c>
      <c r="G87" s="56">
        <v>2065</v>
      </c>
      <c r="H87" s="56">
        <v>14762.279850000001</v>
      </c>
      <c r="I87" s="56">
        <v>10502.637638000002</v>
      </c>
      <c r="J87" s="56">
        <v>4571.5295099999994</v>
      </c>
      <c r="K87" s="56">
        <v>3369.1124000000004</v>
      </c>
      <c r="L87" s="57">
        <f t="shared" si="23"/>
        <v>1.7591677811704456</v>
      </c>
      <c r="M87" s="57">
        <f t="shared" si="23"/>
        <v>1.7382799959002788</v>
      </c>
      <c r="N87" s="57">
        <f t="shared" si="29"/>
        <v>0.54477272524148179</v>
      </c>
      <c r="O87" s="57">
        <f t="shared" si="29"/>
        <v>0.55761808516273004</v>
      </c>
    </row>
    <row r="88" spans="2:15" s="75" customFormat="1" ht="15" customHeight="1" x14ac:dyDescent="0.35">
      <c r="B88" s="76" t="s">
        <v>167</v>
      </c>
      <c r="C88" s="77" t="s">
        <v>168</v>
      </c>
      <c r="D88" s="78"/>
      <c r="E88" s="56">
        <v>32073.382899999993</v>
      </c>
      <c r="F88" s="56">
        <v>23087.736618999996</v>
      </c>
      <c r="G88" s="56">
        <v>4738</v>
      </c>
      <c r="H88" s="56">
        <v>32937.711700000014</v>
      </c>
      <c r="I88" s="56">
        <v>23692.46214900001</v>
      </c>
      <c r="J88" s="56">
        <v>13221.804230000003</v>
      </c>
      <c r="K88" s="56">
        <v>9891.3269200000013</v>
      </c>
      <c r="L88" s="57">
        <f t="shared" si="23"/>
        <v>1.0269484763330039</v>
      </c>
      <c r="M88" s="57">
        <f t="shared" si="23"/>
        <v>1.0261924995065284</v>
      </c>
      <c r="N88" s="57">
        <f t="shared" si="29"/>
        <v>0.41223603606840009</v>
      </c>
      <c r="O88" s="57">
        <f t="shared" si="29"/>
        <v>0.42842341296720954</v>
      </c>
    </row>
    <row r="89" spans="2:15" s="75" customFormat="1" ht="15" customHeight="1" x14ac:dyDescent="0.35">
      <c r="B89" s="76" t="s">
        <v>169</v>
      </c>
      <c r="C89" s="77" t="s">
        <v>170</v>
      </c>
      <c r="D89" s="78"/>
      <c r="E89" s="56">
        <v>2392.4216499999998</v>
      </c>
      <c r="F89" s="56">
        <v>1722.543594</v>
      </c>
      <c r="G89" s="56">
        <v>96</v>
      </c>
      <c r="H89" s="56">
        <v>2516.9385000000002</v>
      </c>
      <c r="I89" s="56">
        <v>1809.7053860000001</v>
      </c>
      <c r="J89" s="56">
        <v>884.61102000000005</v>
      </c>
      <c r="K89" s="56">
        <v>667.0761500000001</v>
      </c>
      <c r="L89" s="57">
        <f t="shared" si="23"/>
        <v>1.0520463648203486</v>
      </c>
      <c r="M89" s="57">
        <f t="shared" si="23"/>
        <v>1.050600630546364</v>
      </c>
      <c r="N89" s="57">
        <f t="shared" si="29"/>
        <v>0.36975548185663681</v>
      </c>
      <c r="O89" s="57">
        <f t="shared" si="29"/>
        <v>0.38726227441997624</v>
      </c>
    </row>
    <row r="90" spans="2:15" s="31" customFormat="1" ht="18.75" customHeight="1" x14ac:dyDescent="0.35">
      <c r="B90" s="39" t="s">
        <v>171</v>
      </c>
      <c r="C90" s="40"/>
      <c r="D90" s="41"/>
      <c r="E90" s="42">
        <f t="shared" ref="E90:K90" si="30">SUM(E91:E92)</f>
        <v>153999.99995999999</v>
      </c>
      <c r="F90" s="42">
        <f>SUM(F91:F92)</f>
        <v>85791.466195341593</v>
      </c>
      <c r="G90" s="42">
        <f t="shared" ref="G90" si="31">SUM(G91:G92)</f>
        <v>140</v>
      </c>
      <c r="H90" s="42">
        <f>SUM(H91:H92)</f>
        <v>271682.12468000001</v>
      </c>
      <c r="I90" s="42">
        <f>SUM(I91:I92)</f>
        <v>165268.65465057598</v>
      </c>
      <c r="J90" s="42">
        <f t="shared" si="30"/>
        <v>44006.903620000005</v>
      </c>
      <c r="K90" s="42">
        <f t="shared" si="30"/>
        <v>26855.393630000002</v>
      </c>
      <c r="L90" s="44">
        <f t="shared" si="23"/>
        <v>1.7641696412374468</v>
      </c>
      <c r="M90" s="44">
        <f t="shared" si="23"/>
        <v>1.9263996989428993</v>
      </c>
      <c r="N90" s="44">
        <f t="shared" si="29"/>
        <v>0.28575911448980762</v>
      </c>
      <c r="O90" s="44">
        <f t="shared" si="29"/>
        <v>0.31303106032541766</v>
      </c>
    </row>
    <row r="91" spans="2:15" s="75" customFormat="1" ht="15" customHeight="1" x14ac:dyDescent="0.35">
      <c r="B91" s="76" t="s">
        <v>172</v>
      </c>
      <c r="C91" s="77" t="s">
        <v>173</v>
      </c>
      <c r="D91" s="78" t="s">
        <v>68</v>
      </c>
      <c r="E91" s="56">
        <v>90000</v>
      </c>
      <c r="F91" s="56">
        <v>51377.665883978116</v>
      </c>
      <c r="G91" s="56">
        <v>20</v>
      </c>
      <c r="H91" s="56">
        <v>203336.97544000001</v>
      </c>
      <c r="I91" s="56">
        <v>124179.91769798798</v>
      </c>
      <c r="J91" s="56">
        <v>39722.960050000002</v>
      </c>
      <c r="K91" s="56">
        <v>24238.271080000002</v>
      </c>
      <c r="L91" s="57">
        <f t="shared" si="23"/>
        <v>2.2592997271111113</v>
      </c>
      <c r="M91" s="57">
        <f t="shared" si="23"/>
        <v>2.4170019318980569</v>
      </c>
      <c r="N91" s="57">
        <f t="shared" si="29"/>
        <v>0.44136622277777782</v>
      </c>
      <c r="O91" s="57">
        <f t="shared" si="29"/>
        <v>0.47176668427746915</v>
      </c>
    </row>
    <row r="92" spans="2:15" s="75" customFormat="1" ht="15" customHeight="1" x14ac:dyDescent="0.35">
      <c r="B92" s="76" t="s">
        <v>174</v>
      </c>
      <c r="C92" s="77" t="s">
        <v>175</v>
      </c>
      <c r="D92" s="78"/>
      <c r="E92" s="56">
        <v>63999.999959999994</v>
      </c>
      <c r="F92" s="56">
        <v>34413.800311363477</v>
      </c>
      <c r="G92" s="56">
        <v>120</v>
      </c>
      <c r="H92" s="56">
        <v>68345.149239999999</v>
      </c>
      <c r="I92" s="56">
        <v>41088.736952587999</v>
      </c>
      <c r="J92" s="56">
        <v>4283.9435700000013</v>
      </c>
      <c r="K92" s="56">
        <v>2617.1225499999996</v>
      </c>
      <c r="L92" s="57">
        <f t="shared" si="23"/>
        <v>1.0678929575424332</v>
      </c>
      <c r="M92" s="57">
        <f t="shared" si="23"/>
        <v>1.1939610441402035</v>
      </c>
      <c r="N92" s="57">
        <f t="shared" si="29"/>
        <v>6.6936618323085409E-2</v>
      </c>
      <c r="O92" s="57">
        <f t="shared" si="29"/>
        <v>7.604863532423714E-2</v>
      </c>
    </row>
    <row r="93" spans="2:15" s="100" customFormat="1" ht="15" customHeight="1" x14ac:dyDescent="0.35"/>
    <row r="94" spans="2:15" ht="15" customHeight="1" x14ac:dyDescent="0.35">
      <c r="B94" s="2" t="s">
        <v>176</v>
      </c>
      <c r="E94" s="103"/>
      <c r="F94" s="104"/>
      <c r="G94" s="105"/>
      <c r="H94" s="105"/>
      <c r="I94" s="105"/>
      <c r="L94" s="103"/>
    </row>
    <row r="95" spans="2:15" x14ac:dyDescent="0.35">
      <c r="B95" s="107" t="s">
        <v>177</v>
      </c>
      <c r="F95" s="104"/>
      <c r="G95" s="108"/>
      <c r="H95" s="108"/>
      <c r="I95" s="108"/>
      <c r="M95" s="109"/>
      <c r="N95" s="108"/>
      <c r="O95" s="108"/>
    </row>
    <row r="96" spans="2:15" x14ac:dyDescent="0.35">
      <c r="B96" s="107" t="s">
        <v>178</v>
      </c>
      <c r="G96" s="110"/>
      <c r="H96" s="110"/>
      <c r="I96" s="110"/>
      <c r="M96" s="111"/>
      <c r="N96" s="110"/>
      <c r="O96" s="110"/>
    </row>
    <row r="97" spans="2:15" x14ac:dyDescent="0.35">
      <c r="B97" s="107" t="s">
        <v>179</v>
      </c>
      <c r="M97" s="109"/>
      <c r="N97" s="108"/>
      <c r="O97" s="108"/>
    </row>
    <row r="98" spans="2:15" x14ac:dyDescent="0.35">
      <c r="G98" s="112"/>
      <c r="H98" s="112"/>
      <c r="I98" s="112"/>
    </row>
    <row r="99" spans="2:15" x14ac:dyDescent="0.35">
      <c r="G99" s="113"/>
      <c r="H99" s="113"/>
      <c r="I99" s="113"/>
    </row>
  </sheetData>
  <mergeCells count="20">
    <mergeCell ref="D75:D83"/>
    <mergeCell ref="D16:D27"/>
    <mergeCell ref="D33:D36"/>
    <mergeCell ref="D39:D40"/>
    <mergeCell ref="D47:D53"/>
    <mergeCell ref="D58:D60"/>
    <mergeCell ref="D63:D64"/>
    <mergeCell ref="L5:O5"/>
    <mergeCell ref="G6:G7"/>
    <mergeCell ref="L6:M6"/>
    <mergeCell ref="N6:O6"/>
    <mergeCell ref="E7:F7"/>
    <mergeCell ref="H7:I7"/>
    <mergeCell ref="J7:K7"/>
    <mergeCell ref="B5:B8"/>
    <mergeCell ref="C5:C8"/>
    <mergeCell ref="D5:D8"/>
    <mergeCell ref="E5:F5"/>
    <mergeCell ref="G5:I5"/>
    <mergeCell ref="J5:K5"/>
  </mergeCells>
  <conditionalFormatting sqref="G96:I96">
    <cfRule type="cellIs" dxfId="1" priority="1" operator="notEqual">
      <formula>0</formula>
    </cfRule>
  </conditionalFormatting>
  <conditionalFormatting sqref="N96:O96">
    <cfRule type="cellIs" dxfId="0" priority="2" operator="notEqual">
      <formula>0</formula>
    </cfRule>
  </conditionalFormatting>
  <printOptions horizontalCentered="1"/>
  <pageMargins left="0.19685039370078741" right="0.19685039370078741" top="1.5748031496062993" bottom="0.39370078740157483" header="0.39370078740157483" footer="0.19685039370078741"/>
  <pageSetup paperSize="8" scale="61" orientation="portrait" r:id="rId1"/>
  <headerFooter>
    <oddHeader xml:space="preserve">&amp;L&amp;G
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2E5C361E7E4248A70230A7E00D821C" ma:contentTypeVersion="16" ma:contentTypeDescription="Criar um novo documento." ma:contentTypeScope="" ma:versionID="3d757f0bc5ff73222687845c082985f8">
  <xsd:schema xmlns:xsd="http://www.w3.org/2001/XMLSchema" xmlns:xs="http://www.w3.org/2001/XMLSchema" xmlns:p="http://schemas.microsoft.com/office/2006/metadata/properties" xmlns:ns2="0320c702-071d-4011-91cf-0051d6ab68f5" xmlns:ns3="e6ee6660-4776-4585-bb11-ac531f3cff1e" targetNamespace="http://schemas.microsoft.com/office/2006/metadata/properties" ma:root="true" ma:fieldsID="91d63ccc1104fb66928c07e4883b29b7" ns2:_="" ns3:_="">
    <xsd:import namespace="0320c702-071d-4011-91cf-0051d6ab68f5"/>
    <xsd:import namespace="e6ee6660-4776-4585-bb11-ac531f3c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0c702-071d-4011-91cf-0051d6ab6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m" ma:readOnly="false" ma:fieldId="{5cf76f15-5ced-4ddc-b409-7134ff3c332f}" ma:taxonomyMulti="true" ma:sspId="c7bac931-df5c-491a-b361-d6ab10128a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e6660-4776-4585-bb11-ac531f3cff1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892dfb9-79cb-4381-a269-d7604859a1de}" ma:internalName="TaxCatchAll" ma:showField="CatchAllData" ma:web="e6ee6660-4776-4585-bb11-ac531f3c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20c702-071d-4011-91cf-0051d6ab68f5">
      <Terms xmlns="http://schemas.microsoft.com/office/infopath/2007/PartnerControls"/>
    </lcf76f155ced4ddcb4097134ff3c332f>
    <TaxCatchAll xmlns="e6ee6660-4776-4585-bb11-ac531f3cff1e" xsi:nil="true"/>
  </documentManagement>
</p:properties>
</file>

<file path=customXml/itemProps1.xml><?xml version="1.0" encoding="utf-8"?>
<ds:datastoreItem xmlns:ds="http://schemas.openxmlformats.org/officeDocument/2006/customXml" ds:itemID="{45F45747-4F72-4419-9B09-0C8C1BFCA4F6}"/>
</file>

<file path=customXml/itemProps2.xml><?xml version="1.0" encoding="utf-8"?>
<ds:datastoreItem xmlns:ds="http://schemas.openxmlformats.org/officeDocument/2006/customXml" ds:itemID="{90CA67B5-D662-4377-8A1F-FCA7B97E775F}"/>
</file>

<file path=customXml/itemProps3.xml><?xml version="1.0" encoding="utf-8"?>
<ds:datastoreItem xmlns:ds="http://schemas.openxmlformats.org/officeDocument/2006/customXml" ds:itemID="{5149753B-5B1B-4B72-A8FC-484675C492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QS_Interv</vt:lpstr>
      <vt:lpstr>QS_Interv!Área_de_Impressão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Bernardo</dc:creator>
  <cp:lastModifiedBy>Teresa Bernardo</cp:lastModifiedBy>
  <cp:lastPrinted>2026-03-16T15:18:07Z</cp:lastPrinted>
  <dcterms:created xsi:type="dcterms:W3CDTF">2026-03-16T15:16:07Z</dcterms:created>
  <dcterms:modified xsi:type="dcterms:W3CDTF">2026-03-16T15:18:12Z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0x010100362E5C361E7E4248A70230A7E00D821C</vt:lpwstr>
  </property>
  <property fmtid="{D5CDD505-2E9C-101B-9397-08002B2CF9AE}" pid="3" name="MediaServiceImageTags">
    <vt:lpwstr/>
  </property>
</Properties>
</file>