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na.psilva\AppData\Local\Microsoft\Windows\INetCache\Content.Outlook\U733376E\"/>
    </mc:Choice>
  </mc:AlternateContent>
  <xr:revisionPtr revIDLastSave="0" documentId="13_ncr:1_{6F859CCA-94FD-4155-89E1-950B6F4433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Quadro Síntese" sheetId="1" r:id="rId1"/>
  </sheets>
  <definedNames>
    <definedName name="_xlnm.Print_Area" localSheetId="0">'Quadro Síntese'!$B$1:$O$95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3" i="1" l="1"/>
  <c r="I85" i="1"/>
  <c r="I87" i="1" l="1"/>
  <c r="I86" i="1"/>
  <c r="I88" i="1"/>
  <c r="I89" i="1"/>
  <c r="I30" i="1"/>
  <c r="I29" i="1"/>
  <c r="I27" i="1"/>
  <c r="I26" i="1"/>
  <c r="I23" i="1"/>
  <c r="I22" i="1"/>
  <c r="I21" i="1"/>
  <c r="I20" i="1"/>
  <c r="I19" i="1"/>
  <c r="I18" i="1"/>
  <c r="I17" i="1"/>
  <c r="I16" i="1" l="1"/>
  <c r="I37" i="1" l="1"/>
  <c r="G37" i="1" l="1"/>
  <c r="H37" i="1"/>
  <c r="I80" i="1" l="1"/>
  <c r="I77" i="1"/>
  <c r="I81" i="1"/>
  <c r="I78" i="1"/>
  <c r="I25" i="1"/>
  <c r="I79" i="1"/>
  <c r="I24" i="1"/>
  <c r="I82" i="1"/>
  <c r="J37" i="1"/>
  <c r="K37" i="1"/>
  <c r="H28" i="1" l="1"/>
  <c r="I65" i="1" l="1"/>
  <c r="I62" i="1"/>
  <c r="I46" i="1"/>
  <c r="I42" i="1"/>
  <c r="I32" i="1"/>
  <c r="G28" i="1"/>
  <c r="I28" i="1"/>
  <c r="I41" i="1" l="1"/>
  <c r="I31" i="1"/>
  <c r="I76" i="1" l="1"/>
  <c r="I75" i="1" s="1"/>
  <c r="I74" i="1" s="1"/>
  <c r="M64" i="1"/>
  <c r="F28" i="1"/>
  <c r="M28" i="1" s="1"/>
  <c r="E28" i="1" l="1"/>
  <c r="L28" i="1" s="1"/>
  <c r="E56" i="1"/>
  <c r="F15" i="1"/>
  <c r="F14" i="1" s="1"/>
  <c r="E32" i="1"/>
  <c r="E37" i="1"/>
  <c r="F32" i="1"/>
  <c r="M32" i="1" s="1"/>
  <c r="F37" i="1"/>
  <c r="E15" i="1"/>
  <c r="E46" i="1"/>
  <c r="F46" i="1"/>
  <c r="F56" i="1"/>
  <c r="E42" i="1"/>
  <c r="E62" i="1"/>
  <c r="F42" i="1"/>
  <c r="F62" i="1"/>
  <c r="M62" i="1" s="1"/>
  <c r="M63" i="1"/>
  <c r="F76" i="1"/>
  <c r="F75" i="1" s="1"/>
  <c r="E55" i="1" l="1"/>
  <c r="E14" i="1"/>
  <c r="F41" i="1"/>
  <c r="E41" i="1"/>
  <c r="F55" i="1"/>
  <c r="F31" i="1"/>
  <c r="E31" i="1"/>
  <c r="M83" i="1" l="1"/>
  <c r="M77" i="1"/>
  <c r="M78" i="1"/>
  <c r="M79" i="1"/>
  <c r="M80" i="1"/>
  <c r="M81" i="1"/>
  <c r="M82" i="1"/>
  <c r="M75" i="1"/>
  <c r="L78" i="1"/>
  <c r="N78" i="1"/>
  <c r="O78" i="1"/>
  <c r="L79" i="1"/>
  <c r="N79" i="1"/>
  <c r="O79" i="1"/>
  <c r="L80" i="1"/>
  <c r="N80" i="1"/>
  <c r="O80" i="1"/>
  <c r="L81" i="1"/>
  <c r="N81" i="1"/>
  <c r="O81" i="1"/>
  <c r="H76" i="1" l="1"/>
  <c r="H75" i="1" s="1"/>
  <c r="H74" i="1" s="1"/>
  <c r="G76" i="1"/>
  <c r="G75" i="1" s="1"/>
  <c r="G74" i="1" s="1"/>
  <c r="K76" i="1"/>
  <c r="K75" i="1" s="1"/>
  <c r="K74" i="1" s="1"/>
  <c r="J76" i="1"/>
  <c r="J75" i="1" s="1"/>
  <c r="J74" i="1" s="1"/>
  <c r="O83" i="1"/>
  <c r="L82" i="1"/>
  <c r="O82" i="1"/>
  <c r="N82" i="1"/>
  <c r="O77" i="1"/>
  <c r="L83" i="1"/>
  <c r="N83" i="1"/>
  <c r="M74" i="1"/>
  <c r="L64" i="1"/>
  <c r="G62" i="1"/>
  <c r="H56" i="1"/>
  <c r="H46" i="1"/>
  <c r="H42" i="1"/>
  <c r="G42" i="1"/>
  <c r="H32" i="1"/>
  <c r="G32" i="1"/>
  <c r="O64" i="1"/>
  <c r="N64" i="1"/>
  <c r="K46" i="1"/>
  <c r="J46" i="1"/>
  <c r="K42" i="1"/>
  <c r="J42" i="1"/>
  <c r="K32" i="1"/>
  <c r="J32" i="1"/>
  <c r="L56" i="1" l="1"/>
  <c r="J56" i="1"/>
  <c r="K56" i="1"/>
  <c r="G65" i="1"/>
  <c r="G46" i="1"/>
  <c r="G41" i="1" s="1"/>
  <c r="H65" i="1"/>
  <c r="J15" i="1"/>
  <c r="N15" i="1" s="1"/>
  <c r="K15" i="1"/>
  <c r="O15" i="1" s="1"/>
  <c r="J28" i="1"/>
  <c r="N28" i="1" s="1"/>
  <c r="J65" i="1"/>
  <c r="K28" i="1"/>
  <c r="O28" i="1" s="1"/>
  <c r="K65" i="1"/>
  <c r="G56" i="1"/>
  <c r="G55" i="1" s="1"/>
  <c r="J31" i="1"/>
  <c r="N32" i="1"/>
  <c r="N63" i="1"/>
  <c r="J62" i="1"/>
  <c r="N62" i="1" s="1"/>
  <c r="O32" i="1"/>
  <c r="K31" i="1"/>
  <c r="K62" i="1"/>
  <c r="O62" i="1" s="1"/>
  <c r="O63" i="1"/>
  <c r="L32" i="1"/>
  <c r="H31" i="1"/>
  <c r="L63" i="1"/>
  <c r="H62" i="1"/>
  <c r="L62" i="1" s="1"/>
  <c r="J41" i="1"/>
  <c r="K41" i="1"/>
  <c r="H41" i="1"/>
  <c r="G31" i="1"/>
  <c r="O75" i="1"/>
  <c r="L74" i="1"/>
  <c r="N74" i="1"/>
  <c r="O74" i="1"/>
  <c r="H55" i="1" l="1"/>
  <c r="J14" i="1"/>
  <c r="O56" i="1"/>
  <c r="K55" i="1"/>
  <c r="N56" i="1"/>
  <c r="J55" i="1"/>
  <c r="K14" i="1"/>
  <c r="I90" i="1" l="1"/>
  <c r="H90" i="1"/>
  <c r="G90" i="1"/>
  <c r="G15" i="1" l="1"/>
  <c r="G14" i="1" s="1"/>
  <c r="G12" i="1" s="1"/>
  <c r="H15" i="1"/>
  <c r="L31" i="1"/>
  <c r="M31" i="1"/>
  <c r="L17" i="1"/>
  <c r="L16" i="1"/>
  <c r="N16" i="1"/>
  <c r="O16" i="1"/>
  <c r="I57" i="1"/>
  <c r="G84" i="1"/>
  <c r="G72" i="1" s="1"/>
  <c r="H84" i="1"/>
  <c r="H72" i="1" s="1"/>
  <c r="G10" i="1" l="1"/>
  <c r="L15" i="1"/>
  <c r="H14" i="1"/>
  <c r="H12" i="1" s="1"/>
  <c r="H10" i="1" s="1"/>
  <c r="I56" i="1"/>
  <c r="I15" i="1"/>
  <c r="N31" i="1"/>
  <c r="I84" i="1"/>
  <c r="I72" i="1" s="1"/>
  <c r="M56" i="1" l="1"/>
  <c r="I55" i="1"/>
  <c r="I14" i="1"/>
  <c r="M15" i="1"/>
  <c r="I12" i="1" l="1"/>
  <c r="I10" i="1" s="1"/>
  <c r="K90" i="1"/>
  <c r="J90" i="1"/>
  <c r="J84" i="1" l="1"/>
  <c r="J72" i="1" s="1"/>
  <c r="M53" i="1"/>
  <c r="O50" i="1"/>
  <c r="O25" i="1"/>
  <c r="N24" i="1"/>
  <c r="N22" i="1"/>
  <c r="O19" i="1"/>
  <c r="L59" i="1" l="1"/>
  <c r="M67" i="1"/>
  <c r="M25" i="1"/>
  <c r="M49" i="1"/>
  <c r="L25" i="1"/>
  <c r="L24" i="1"/>
  <c r="M29" i="1"/>
  <c r="L22" i="1"/>
  <c r="M24" i="1"/>
  <c r="L50" i="1"/>
  <c r="L29" i="1"/>
  <c r="N89" i="1"/>
  <c r="O23" i="1"/>
  <c r="O49" i="1"/>
  <c r="L51" i="1"/>
  <c r="M30" i="1"/>
  <c r="M51" i="1"/>
  <c r="M39" i="1"/>
  <c r="M35" i="1"/>
  <c r="M43" i="1"/>
  <c r="O51" i="1"/>
  <c r="O34" i="1"/>
  <c r="L70" i="1"/>
  <c r="L52" i="1"/>
  <c r="M52" i="1"/>
  <c r="N34" i="1"/>
  <c r="L49" i="1"/>
  <c r="K84" i="1"/>
  <c r="K72" i="1" s="1"/>
  <c r="O18" i="1"/>
  <c r="O30" i="1"/>
  <c r="N87" i="1"/>
  <c r="N39" i="1"/>
  <c r="N47" i="1"/>
  <c r="F90" i="1"/>
  <c r="O90" i="1" s="1"/>
  <c r="N18" i="1"/>
  <c r="N20" i="1"/>
  <c r="N21" i="1"/>
  <c r="N38" i="1"/>
  <c r="O39" i="1"/>
  <c r="O47" i="1"/>
  <c r="N59" i="1"/>
  <c r="O60" i="1"/>
  <c r="N66" i="1"/>
  <c r="O67" i="1"/>
  <c r="N70" i="1"/>
  <c r="O17" i="1"/>
  <c r="M34" i="1"/>
  <c r="L39" i="1"/>
  <c r="N49" i="1"/>
  <c r="L60" i="1"/>
  <c r="M61" i="1"/>
  <c r="L67" i="1"/>
  <c r="M68" i="1"/>
  <c r="L85" i="1"/>
  <c r="L87" i="1"/>
  <c r="L89" i="1"/>
  <c r="M92" i="1"/>
  <c r="L19" i="1"/>
  <c r="O21" i="1"/>
  <c r="N19" i="1"/>
  <c r="O20" i="1"/>
  <c r="L23" i="1"/>
  <c r="N30" i="1"/>
  <c r="N33" i="1"/>
  <c r="N35" i="1"/>
  <c r="N44" i="1"/>
  <c r="O48" i="1"/>
  <c r="N53" i="1"/>
  <c r="N54" i="1"/>
  <c r="L57" i="1"/>
  <c r="N58" i="1"/>
  <c r="O59" i="1"/>
  <c r="N69" i="1"/>
  <c r="O70" i="1"/>
  <c r="L86" i="1"/>
  <c r="N88" i="1"/>
  <c r="E90" i="1"/>
  <c r="M91" i="1"/>
  <c r="N92" i="1"/>
  <c r="L21" i="1"/>
  <c r="N23" i="1"/>
  <c r="N25" i="1"/>
  <c r="N29" i="1"/>
  <c r="O35" i="1"/>
  <c r="L38" i="1"/>
  <c r="O44" i="1"/>
  <c r="L47" i="1"/>
  <c r="L48" i="1"/>
  <c r="N51" i="1"/>
  <c r="O53" i="1"/>
  <c r="O54" i="1"/>
  <c r="N57" i="1"/>
  <c r="M60" i="1"/>
  <c r="N61" i="1"/>
  <c r="E65" i="1"/>
  <c r="N68" i="1"/>
  <c r="F84" i="1"/>
  <c r="N17" i="1"/>
  <c r="L20" i="1"/>
  <c r="O24" i="1"/>
  <c r="L33" i="1"/>
  <c r="M33" i="1"/>
  <c r="L34" i="1"/>
  <c r="L35" i="1"/>
  <c r="M38" i="1"/>
  <c r="L44" i="1"/>
  <c r="M47" i="1"/>
  <c r="M48" i="1"/>
  <c r="N50" i="1"/>
  <c r="O52" i="1"/>
  <c r="L53" i="1"/>
  <c r="L54" i="1"/>
  <c r="O57" i="1"/>
  <c r="M59" i="1"/>
  <c r="N60" i="1"/>
  <c r="O61" i="1"/>
  <c r="F65" i="1"/>
  <c r="O65" i="1" s="1"/>
  <c r="N67" i="1"/>
  <c r="O68" i="1"/>
  <c r="L69" i="1"/>
  <c r="M70" i="1"/>
  <c r="E84" i="1"/>
  <c r="N86" i="1"/>
  <c r="L88" i="1"/>
  <c r="L92" i="1"/>
  <c r="O69" i="1"/>
  <c r="O22" i="1"/>
  <c r="L30" i="1"/>
  <c r="O38" i="1"/>
  <c r="N41" i="1"/>
  <c r="N43" i="1"/>
  <c r="N48" i="1"/>
  <c r="N52" i="1"/>
  <c r="L61" i="1"/>
  <c r="O66" i="1"/>
  <c r="L68" i="1"/>
  <c r="O86" i="1"/>
  <c r="O87" i="1"/>
  <c r="O88" i="1"/>
  <c r="O89" i="1"/>
  <c r="O92" i="1"/>
  <c r="L18" i="1"/>
  <c r="O29" i="1"/>
  <c r="O33" i="1"/>
  <c r="M44" i="1"/>
  <c r="M50" i="1"/>
  <c r="M54" i="1"/>
  <c r="M58" i="1"/>
  <c r="M69" i="1"/>
  <c r="O58" i="1"/>
  <c r="L66" i="1"/>
  <c r="N85" i="1"/>
  <c r="N91" i="1"/>
  <c r="O43" i="1"/>
  <c r="L58" i="1"/>
  <c r="M66" i="1"/>
  <c r="O85" i="1"/>
  <c r="O91" i="1"/>
  <c r="L43" i="1"/>
  <c r="L91" i="1"/>
  <c r="M37" i="1" l="1"/>
  <c r="O37" i="1"/>
  <c r="N37" i="1"/>
  <c r="L37" i="1"/>
  <c r="M41" i="1"/>
  <c r="L65" i="1"/>
  <c r="L90" i="1"/>
  <c r="L14" i="1"/>
  <c r="M90" i="1"/>
  <c r="N84" i="1"/>
  <c r="L84" i="1"/>
  <c r="M65" i="1"/>
  <c r="F72" i="1"/>
  <c r="O72" i="1" s="1"/>
  <c r="M86" i="1"/>
  <c r="M87" i="1"/>
  <c r="M88" i="1"/>
  <c r="M89" i="1"/>
  <c r="M21" i="1"/>
  <c r="M20" i="1"/>
  <c r="M22" i="1"/>
  <c r="M23" i="1"/>
  <c r="M17" i="1"/>
  <c r="M19" i="1"/>
  <c r="M18" i="1"/>
  <c r="O55" i="1"/>
  <c r="N90" i="1"/>
  <c r="L55" i="1"/>
  <c r="E72" i="1"/>
  <c r="N14" i="1"/>
  <c r="M57" i="1"/>
  <c r="M55" i="1"/>
  <c r="O84" i="1"/>
  <c r="O31" i="1"/>
  <c r="M85" i="1"/>
  <c r="N55" i="1"/>
  <c r="E12" i="1"/>
  <c r="N65" i="1"/>
  <c r="L41" i="1"/>
  <c r="J12" i="1"/>
  <c r="J10" i="1" s="1"/>
  <c r="F12" i="1"/>
  <c r="O14" i="1"/>
  <c r="K12" i="1"/>
  <c r="K10" i="1" s="1"/>
  <c r="O41" i="1"/>
  <c r="E10" i="1" l="1"/>
  <c r="F10" i="1"/>
  <c r="L72" i="1"/>
  <c r="N72" i="1"/>
  <c r="M72" i="1"/>
  <c r="M84" i="1"/>
  <c r="O12" i="1"/>
  <c r="N12" i="1"/>
  <c r="L12" i="1"/>
  <c r="M16" i="1"/>
  <c r="M14" i="1" l="1"/>
  <c r="N10" i="1"/>
  <c r="O10" i="1"/>
  <c r="L10" i="1"/>
  <c r="M12" i="1" l="1"/>
  <c r="M10" i="1"/>
  <c r="E76" i="1"/>
  <c r="E75" i="1" s="1"/>
  <c r="N77" i="1"/>
  <c r="L77" i="1"/>
  <c r="N75" i="1" l="1"/>
  <c r="L75" i="1"/>
</calcChain>
</file>

<file path=xl/sharedStrings.xml><?xml version="1.0" encoding="utf-8"?>
<sst xmlns="http://schemas.openxmlformats.org/spreadsheetml/2006/main" count="195" uniqueCount="177">
  <si>
    <t>Artigo</t>
  </si>
  <si>
    <t>FEADER</t>
  </si>
  <si>
    <t>Nº</t>
  </si>
  <si>
    <t>C.1.1.1.1.1</t>
  </si>
  <si>
    <t>Conservação do solo - Sementeira direta</t>
  </si>
  <si>
    <t>70º</t>
  </si>
  <si>
    <t>C.1.1.1.1.2</t>
  </si>
  <si>
    <t>Conservação do solo - Enrelvamento</t>
  </si>
  <si>
    <t>C.1.1.1.1.3</t>
  </si>
  <si>
    <t>Conservação do solo - Pastagens biodiversas</t>
  </si>
  <si>
    <t>C.1.1.1.2</t>
  </si>
  <si>
    <t>Uso eficiente da água</t>
  </si>
  <si>
    <t>C.1.1.2.1</t>
  </si>
  <si>
    <t>Montados e lameiros</t>
  </si>
  <si>
    <t>C.1.1.2.2</t>
  </si>
  <si>
    <t>Culturas permanentes e paisagens tradicionais</t>
  </si>
  <si>
    <t>C.1.1.3</t>
  </si>
  <si>
    <t>Mosaico agroflorestal</t>
  </si>
  <si>
    <t>C.1.1.4</t>
  </si>
  <si>
    <t>Manutenção de raças autóctones</t>
  </si>
  <si>
    <t>C.1.1.5</t>
  </si>
  <si>
    <t>C.1.1.6</t>
  </si>
  <si>
    <t>Apoio à apicultura</t>
  </si>
  <si>
    <t>C.1.2.1</t>
  </si>
  <si>
    <t>Apoio às zonas com condicionantes naturais</t>
  </si>
  <si>
    <t>71º</t>
  </si>
  <si>
    <t>C.1.2.2</t>
  </si>
  <si>
    <t>Pagamento rede natura</t>
  </si>
  <si>
    <t>72º</t>
  </si>
  <si>
    <t>C.2.1.1</t>
  </si>
  <si>
    <t>Investimento produtivo agrícola - Modernização</t>
  </si>
  <si>
    <t>73º e 74º</t>
  </si>
  <si>
    <t>C.2.1.2</t>
  </si>
  <si>
    <t>Investimento agrícola para melhoria do desempenho ambiental</t>
  </si>
  <si>
    <t>C.2.1.3</t>
  </si>
  <si>
    <t>Investimentos não produtivos</t>
  </si>
  <si>
    <t>C.2.2.1</t>
  </si>
  <si>
    <t>Prémio instalação jovens agricultores</t>
  </si>
  <si>
    <t>75º</t>
  </si>
  <si>
    <t>C.2.2.2</t>
  </si>
  <si>
    <t>Investimento produtivo jovens agricultores</t>
  </si>
  <si>
    <t>C.3.1.1</t>
  </si>
  <si>
    <t>Investimento produtivo bioeconomia - Modernização</t>
  </si>
  <si>
    <t>C.3.1.2</t>
  </si>
  <si>
    <t>Investimento na bioeconomia para melhoria do desempenho ambiental</t>
  </si>
  <si>
    <t>C.3.2.1</t>
  </si>
  <si>
    <t>Florestação de terras agrícolas e não-agrícolas</t>
  </si>
  <si>
    <t>C.3.2.2</t>
  </si>
  <si>
    <t>Instalação de sistemas agroflorestais</t>
  </si>
  <si>
    <t>C.3.2.3</t>
  </si>
  <si>
    <t>Prevenção da floresta contra agentes bióticos e abióticos</t>
  </si>
  <si>
    <t>C.3.2.4</t>
  </si>
  <si>
    <t>C.3.2.5</t>
  </si>
  <si>
    <t>Promoção dos serviços de ecossistema</t>
  </si>
  <si>
    <t>C.3.2.6</t>
  </si>
  <si>
    <t>Melhoria do valor económico das florestas</t>
  </si>
  <si>
    <t>C.3.2.7</t>
  </si>
  <si>
    <t>Gestão da fauna selvagem</t>
  </si>
  <si>
    <t>C.3.2.8</t>
  </si>
  <si>
    <t>Prémio à perda de rendimento e à manutenção de investimentos florestais</t>
  </si>
  <si>
    <t>C.4.1.1</t>
  </si>
  <si>
    <t>Seguros</t>
  </si>
  <si>
    <t>76º</t>
  </si>
  <si>
    <t>C.4.1.2</t>
  </si>
  <si>
    <t>Prevenção de calamidades e catástrofes naturais</t>
  </si>
  <si>
    <t>C.4.1.3</t>
  </si>
  <si>
    <t>C.4.1.4</t>
  </si>
  <si>
    <t>C.4.2</t>
  </si>
  <si>
    <t>Apoio à promoção de produtos de qualidade</t>
  </si>
  <si>
    <t>77º</t>
  </si>
  <si>
    <t>C.4.3.1</t>
  </si>
  <si>
    <t>Criação de agrupamentos e organizações de produtores</t>
  </si>
  <si>
    <t>C.4.3.2</t>
  </si>
  <si>
    <t>Organizações interprofissionais</t>
  </si>
  <si>
    <t>C.5.1</t>
  </si>
  <si>
    <t>Grupos operacionais para a inovação</t>
  </si>
  <si>
    <t>C.5.2</t>
  </si>
  <si>
    <t>Formação e informação</t>
  </si>
  <si>
    <t>78º</t>
  </si>
  <si>
    <t>C.5.3</t>
  </si>
  <si>
    <t>Aconselhamento</t>
  </si>
  <si>
    <t>C.5.4</t>
  </si>
  <si>
    <t>Conhecimento agroambiental e climático</t>
  </si>
  <si>
    <t>C.5.5</t>
  </si>
  <si>
    <t>Acompanhamento técnico especializado - Intercâmbio de conhecimento</t>
  </si>
  <si>
    <t>D.2.1</t>
  </si>
  <si>
    <t>Planos zonais agroambientais</t>
  </si>
  <si>
    <t>D.2.2</t>
  </si>
  <si>
    <t>Gestão do montado por resultados</t>
  </si>
  <si>
    <t>D.2.3</t>
  </si>
  <si>
    <t>Gestão integrada em zonas críticas</t>
  </si>
  <si>
    <t>D.2.4</t>
  </si>
  <si>
    <t>Proteção de espécies com estatuto em superfície agrícola</t>
  </si>
  <si>
    <t>D.2.5</t>
  </si>
  <si>
    <t>Proteção de espécies com estatuto em silvoambientais</t>
  </si>
  <si>
    <t>D.3.1</t>
  </si>
  <si>
    <t>Desenvolvimento do regadio sustentável</t>
  </si>
  <si>
    <t>D.3.2</t>
  </si>
  <si>
    <t>Melhoria da sustentabilidade dos regadios existentes</t>
  </si>
  <si>
    <t>TOTAL PEPAC CONTINENTE</t>
  </si>
  <si>
    <t>COMPROMISSOS</t>
  </si>
  <si>
    <t>INDICADORES</t>
  </si>
  <si>
    <t>DESCRIÇÃO DA INTERVENÇÃO</t>
  </si>
  <si>
    <t>Restabelecimento do potencial silvícola na sequência de catástrofes…</t>
  </si>
  <si>
    <t>Fundo de emergência rural</t>
  </si>
  <si>
    <t>Restabelecimento do potencial produtivo</t>
  </si>
  <si>
    <t>CÓDIGO INTERVENÇÃO</t>
  </si>
  <si>
    <t>C.1. Gestão Ambiental e Climática</t>
  </si>
  <si>
    <t>C.4. Risco e Organização da Produção</t>
  </si>
  <si>
    <t>C.5. Conhecimento</t>
  </si>
  <si>
    <t>D.2. Programas de Ação em Áreas Sensíveis</t>
  </si>
  <si>
    <t>D.3. Regadios Coletivos Sustentáveis</t>
  </si>
  <si>
    <t>C.1.1. Compromissos agroambientais e clima</t>
  </si>
  <si>
    <t>C.1.2. Manutenção da atividade agrícola em zonas com condicionantes</t>
  </si>
  <si>
    <t>C.2.1. Investimento na exploração agrícola</t>
  </si>
  <si>
    <t>C.2.2. Instalação de jovens agricultores</t>
  </si>
  <si>
    <t>C.3.1. Investimentos na bioeconomia de base agrícola/florestal</t>
  </si>
  <si>
    <t>C.3.2. Silvicultura sustentável</t>
  </si>
  <si>
    <t>C.4.1. Gestão de riscos</t>
  </si>
  <si>
    <t>C.4.3. Organização da produção</t>
  </si>
  <si>
    <t>Mil euros</t>
  </si>
  <si>
    <t>FEADER (%)</t>
  </si>
  <si>
    <t>[1]</t>
  </si>
  <si>
    <t>[2]</t>
  </si>
  <si>
    <t>[3]</t>
  </si>
  <si>
    <t>[6]</t>
  </si>
  <si>
    <t>[7]</t>
  </si>
  <si>
    <t>[8]</t>
  </si>
  <si>
    <t>[9]</t>
  </si>
  <si>
    <t>[10] = [6] / [1]</t>
  </si>
  <si>
    <t>[11] = [7] / [1]</t>
  </si>
  <si>
    <t>[13] = [9] / [2]</t>
  </si>
  <si>
    <t>[12] = [8) / (1]</t>
  </si>
  <si>
    <t>PROGRAMAÇÃO [a]</t>
  </si>
  <si>
    <t>PAGAMENTOS [b]</t>
  </si>
  <si>
    <t>[b] Informação enviada pelo IFAP</t>
  </si>
  <si>
    <t>Taxa de compromisso</t>
  </si>
  <si>
    <t>Taxa de execução</t>
  </si>
  <si>
    <t>D.1.1.1</t>
  </si>
  <si>
    <t>Implementação das Estratégias</t>
  </si>
  <si>
    <t>D.1.1.1.1</t>
  </si>
  <si>
    <t>Pequenos investimentos na exploração agrícola</t>
  </si>
  <si>
    <t>D.1.1.1.2</t>
  </si>
  <si>
    <t>Pequenos investimentos na bioeconomia e economia circular</t>
  </si>
  <si>
    <t>D.1.1.1.3</t>
  </si>
  <si>
    <t>Investimentos em diversificação, comércio e serviços associado</t>
  </si>
  <si>
    <t>D.1.1.1.4</t>
  </si>
  <si>
    <t>Inovação na comercialização, cadeias curtas e mercados locais</t>
  </si>
  <si>
    <t>D.1.1.1.5</t>
  </si>
  <si>
    <t>Conservação e valorização do património rural, natural, cultural e gastronómico (incluindo Aldeias Inteligentes)</t>
  </si>
  <si>
    <t>D.1.1.2</t>
  </si>
  <si>
    <t>Cooperação</t>
  </si>
  <si>
    <t>D.1.1</t>
  </si>
  <si>
    <t>Desenvolvimento Local de Base Comunitária</t>
  </si>
  <si>
    <t>D.1.2</t>
  </si>
  <si>
    <t>Gestão, acompanhamento e avaliação da estratégia e sua animação</t>
  </si>
  <si>
    <t>C.1.1.7</t>
  </si>
  <si>
    <t xml:space="preserve">Produção Integrada-PRODI  </t>
  </si>
  <si>
    <t>C.1.1.8</t>
  </si>
  <si>
    <t>C.2.1.4</t>
  </si>
  <si>
    <t>Investimento produtivo agrícola - Modernização e melhoria do desempenho ambiental apoiado por instrumento financeiro</t>
  </si>
  <si>
    <t>C.2.2.3</t>
  </si>
  <si>
    <t>Investimento produtivo jovens agricultores apoiado por instrumento financeiro</t>
  </si>
  <si>
    <t>C.3.1.3</t>
  </si>
  <si>
    <t>Investimento produtivo bioeconomia - Modernização e melhoria do desempenho ambiental apoiado por instrumento financeiro</t>
  </si>
  <si>
    <t>TOTAL EIXO C. DESENVOLVIMENTO RURAL</t>
  </si>
  <si>
    <t xml:space="preserve"> C.2. Investimento e Rejuvenescimento</t>
  </si>
  <si>
    <t>D.1. Desenvolvimento local de base comunitária</t>
  </si>
  <si>
    <t>Despesa pública (%)</t>
  </si>
  <si>
    <t>Conservação e melhoramento de recursos genéticos (animais, vegetais e florestais)</t>
  </si>
  <si>
    <t>Despesa pública</t>
  </si>
  <si>
    <t xml:space="preserve"> C.3. Sustentabilidade das Zonas Rurais</t>
  </si>
  <si>
    <t>TOTAL EIXO D. ABORDAGEM TERRITORIAL INTEGRADA</t>
  </si>
  <si>
    <t>Quadro Síntese da Execução Financeira do PEPAC Continente</t>
  </si>
  <si>
    <t>[a] Decisão C (2025) 667 de 5 de fevereiro</t>
  </si>
  <si>
    <t>Dados reportados a 30/06/2025</t>
  </si>
  <si>
    <t>Agricultura biológica (Conversão e Manutenção)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</si>
</sst>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21" x14ac:knownFonts="1">
    <font>
      <sz val="11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10"/>
      <name val="Arial"/>
      <family val="2"/>
    </font>
    <font>
      <b/>
      <sz val="10"/>
      <color theme="4" tint="0.79998168889431442"/>
      <name val="Aptos"/>
      <family val="2"/>
    </font>
    <font>
      <b/>
      <sz val="10"/>
      <color theme="2"/>
      <name val="Aptos"/>
      <family val="2"/>
    </font>
    <font>
      <b/>
      <sz val="10"/>
      <color theme="1" tint="0.14999847407452621"/>
      <name val="Aptos"/>
      <family val="2"/>
    </font>
    <font>
      <sz val="10"/>
      <color theme="1" tint="0.14999847407452621"/>
      <name val="Aptos"/>
      <family val="2"/>
    </font>
    <font>
      <sz val="10"/>
      <color theme="1" tint="0.249977111117893"/>
      <name val="Aptos"/>
      <family val="2"/>
    </font>
    <font>
      <sz val="10"/>
      <name val="Aptos"/>
      <family val="2"/>
    </font>
    <font>
      <i/>
      <sz val="10"/>
      <name val="Aptos"/>
      <family val="2"/>
    </font>
    <font>
      <b/>
      <sz val="10"/>
      <color rgb="FFF5FDCF"/>
      <name val="Aptos"/>
      <family val="2"/>
    </font>
    <font>
      <sz val="10"/>
      <color rgb="FFF5FDCF"/>
      <name val="Aptos"/>
      <family val="2"/>
    </font>
    <font>
      <b/>
      <sz val="11"/>
      <color rgb="FFF5FDCF"/>
      <name val="Aptos"/>
      <family val="2"/>
    </font>
    <font>
      <sz val="11"/>
      <color rgb="FFF5FDCF"/>
      <name val="Aptos"/>
      <family val="2"/>
    </font>
    <font>
      <sz val="11"/>
      <color theme="1" tint="0.14999847407452621"/>
      <name val="Aptos"/>
      <family val="2"/>
    </font>
    <font>
      <b/>
      <sz val="11"/>
      <color rgb="FF194B50"/>
      <name val="Aptos"/>
      <family val="2"/>
    </font>
    <font>
      <sz val="11"/>
      <color rgb="FF194B50"/>
      <name val="Aptos"/>
      <family val="2"/>
    </font>
    <font>
      <sz val="8"/>
      <name val="Aptos"/>
      <family val="2"/>
    </font>
    <font>
      <sz val="11"/>
      <name val="Aptos"/>
      <family val="2"/>
    </font>
    <font>
      <sz val="11"/>
      <color rgb="FF000000"/>
      <name val="Aptos"/>
      <family val="2"/>
    </font>
    <font>
      <b/>
      <sz val="16"/>
      <color theme="1" tint="0.14999847407452621"/>
      <name val="Aptos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94B50"/>
        <bgColor indexed="64"/>
      </patternFill>
    </fill>
    <fill>
      <patternFill patternType="solid">
        <fgColor rgb="FF7E9D3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9E8E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00">
    <xf numFmtId="0" fontId="0" fillId="0" borderId="0" xfId="0"/>
    <xf numFmtId="0" fontId="7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 indent="1"/>
    </xf>
    <xf numFmtId="3" fontId="8" fillId="0" borderId="3" xfId="0" applyNumberFormat="1" applyFont="1" applyBorder="1" applyAlignment="1">
      <alignment horizontal="right" vertical="center" indent="1"/>
    </xf>
    <xf numFmtId="3" fontId="10" fillId="4" borderId="3" xfId="0" applyNumberFormat="1" applyFont="1" applyFill="1" applyBorder="1" applyAlignment="1">
      <alignment horizontal="center" vertical="center" wrapText="1"/>
    </xf>
    <xf numFmtId="3" fontId="12" fillId="3" borderId="3" xfId="0" applyNumberFormat="1" applyFont="1" applyFill="1" applyBorder="1" applyAlignment="1">
      <alignment horizontal="right" vertical="center" indent="1"/>
    </xf>
    <xf numFmtId="0" fontId="13" fillId="0" borderId="0" xfId="0" applyFont="1" applyAlignment="1">
      <alignment vertical="center"/>
    </xf>
    <xf numFmtId="0" fontId="12" fillId="3" borderId="10" xfId="0" applyFont="1" applyFill="1" applyBorder="1" applyAlignment="1">
      <alignment vertical="center" wrapText="1"/>
    </xf>
    <xf numFmtId="0" fontId="12" fillId="3" borderId="9" xfId="0" applyFont="1" applyFill="1" applyBorder="1" applyAlignment="1">
      <alignment vertical="center" wrapText="1"/>
    </xf>
    <xf numFmtId="3" fontId="12" fillId="3" borderId="8" xfId="0" applyNumberFormat="1" applyFont="1" applyFill="1" applyBorder="1" applyAlignment="1">
      <alignment horizontal="right" vertical="center" indent="1"/>
    </xf>
    <xf numFmtId="3" fontId="12" fillId="4" borderId="3" xfId="0" applyNumberFormat="1" applyFont="1" applyFill="1" applyBorder="1" applyAlignment="1">
      <alignment horizontal="right" vertical="center" indent="1"/>
    </xf>
    <xf numFmtId="0" fontId="12" fillId="3" borderId="3" xfId="0" applyFont="1" applyFill="1" applyBorder="1" applyAlignment="1">
      <alignment vertical="center" wrapText="1"/>
    </xf>
    <xf numFmtId="0" fontId="15" fillId="0" borderId="0" xfId="0" applyFont="1" applyAlignment="1">
      <alignment vertical="center"/>
    </xf>
    <xf numFmtId="0" fontId="12" fillId="3" borderId="10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horizontal="right" vertical="center" indent="1"/>
    </xf>
    <xf numFmtId="0" fontId="12" fillId="3" borderId="3" xfId="0" applyFont="1" applyFill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9" fillId="0" borderId="3" xfId="0" applyFont="1" applyBorder="1" applyAlignment="1">
      <alignment horizontal="left" vertical="center" wrapText="1" indent="4"/>
    </xf>
    <xf numFmtId="3" fontId="5" fillId="0" borderId="0" xfId="0" applyNumberFormat="1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2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/>
    </xf>
    <xf numFmtId="0" fontId="13" fillId="3" borderId="7" xfId="0" applyFont="1" applyFill="1" applyBorder="1" applyAlignment="1">
      <alignment horizontal="left" vertical="center" wrapText="1"/>
    </xf>
    <xf numFmtId="0" fontId="13" fillId="3" borderId="6" xfId="0" applyFont="1" applyFill="1" applyBorder="1" applyAlignment="1">
      <alignment horizontal="center" vertical="center" wrapText="1"/>
    </xf>
    <xf numFmtId="9" fontId="12" fillId="3" borderId="3" xfId="1" applyFont="1" applyFill="1" applyBorder="1" applyAlignment="1" applyProtection="1">
      <alignment horizontal="right" vertical="center" indent="1"/>
    </xf>
    <xf numFmtId="0" fontId="14" fillId="0" borderId="0" xfId="0" applyFont="1" applyAlignment="1">
      <alignment horizontal="center" vertical="center"/>
    </xf>
    <xf numFmtId="9" fontId="12" fillId="3" borderId="8" xfId="1" applyFont="1" applyFill="1" applyBorder="1" applyAlignment="1" applyProtection="1">
      <alignment horizontal="right" vertical="center" indent="1"/>
    </xf>
    <xf numFmtId="0" fontId="13" fillId="0" borderId="0" xfId="0" applyFont="1" applyAlignment="1">
      <alignment horizontal="center" vertical="center"/>
    </xf>
    <xf numFmtId="0" fontId="12" fillId="4" borderId="7" xfId="0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vertical="center" wrapText="1"/>
    </xf>
    <xf numFmtId="9" fontId="12" fillId="4" borderId="3" xfId="0" applyNumberFormat="1" applyFont="1" applyFill="1" applyBorder="1" applyAlignment="1">
      <alignment horizontal="right" vertical="center" indent="1"/>
    </xf>
    <xf numFmtId="9" fontId="12" fillId="4" borderId="3" xfId="1" applyFont="1" applyFill="1" applyBorder="1" applyAlignment="1" applyProtection="1">
      <alignment horizontal="right" vertical="center" indent="1"/>
    </xf>
    <xf numFmtId="0" fontId="8" fillId="0" borderId="3" xfId="0" applyFont="1" applyBorder="1" applyAlignment="1">
      <alignment horizontal="left" vertical="center" indent="3"/>
    </xf>
    <xf numFmtId="9" fontId="8" fillId="0" borderId="3" xfId="1" applyFont="1" applyFill="1" applyBorder="1" applyAlignment="1" applyProtection="1">
      <alignment horizontal="right" vertical="center" indent="1"/>
    </xf>
    <xf numFmtId="0" fontId="8" fillId="0" borderId="3" xfId="0" applyFont="1" applyBorder="1" applyAlignment="1">
      <alignment horizontal="left" vertical="center" wrapText="1" indent="3"/>
    </xf>
    <xf numFmtId="9" fontId="8" fillId="0" borderId="3" xfId="1" applyFont="1" applyBorder="1" applyAlignment="1" applyProtection="1">
      <alignment horizontal="right" vertical="center" indent="1"/>
    </xf>
    <xf numFmtId="3" fontId="8" fillId="2" borderId="3" xfId="0" applyNumberFormat="1" applyFont="1" applyFill="1" applyBorder="1" applyAlignment="1">
      <alignment horizontal="right" vertical="center" indent="1"/>
    </xf>
    <xf numFmtId="0" fontId="13" fillId="4" borderId="6" xfId="0" applyFont="1" applyFill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3" fontId="3" fillId="0" borderId="7" xfId="0" applyNumberFormat="1" applyFont="1" applyBorder="1" applyAlignment="1">
      <alignment horizontal="right" vertical="center" indent="1"/>
    </xf>
    <xf numFmtId="9" fontId="3" fillId="0" borderId="7" xfId="1" applyFont="1" applyFill="1" applyBorder="1" applyAlignment="1" applyProtection="1">
      <alignment horizontal="right" vertical="center" indent="1"/>
    </xf>
    <xf numFmtId="0" fontId="8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 indent="3"/>
    </xf>
    <xf numFmtId="0" fontId="12" fillId="4" borderId="7" xfId="0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12" fillId="4" borderId="5" xfId="0" applyFont="1" applyFill="1" applyBorder="1" applyAlignment="1">
      <alignment horizontal="left" vertical="center" indent="1"/>
    </xf>
    <xf numFmtId="0" fontId="18" fillId="0" borderId="3" xfId="0" applyFont="1" applyBorder="1" applyAlignment="1">
      <alignment horizontal="left" vertical="center" wrapText="1" indent="2"/>
    </xf>
    <xf numFmtId="0" fontId="18" fillId="0" borderId="4" xfId="0" applyFont="1" applyBorder="1" applyAlignment="1">
      <alignment horizontal="left" vertical="center" wrapText="1" indent="1"/>
    </xf>
    <xf numFmtId="0" fontId="18" fillId="0" borderId="4" xfId="0" applyFont="1" applyBorder="1" applyAlignment="1">
      <alignment horizontal="center" vertical="center" wrapText="1"/>
    </xf>
    <xf numFmtId="9" fontId="18" fillId="0" borderId="3" xfId="1" applyFont="1" applyBorder="1" applyAlignment="1" applyProtection="1">
      <alignment horizontal="right" vertical="center" indent="1"/>
    </xf>
    <xf numFmtId="0" fontId="14" fillId="0" borderId="0" xfId="0" applyFont="1" applyAlignment="1">
      <alignment vertic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indent="2"/>
    </xf>
    <xf numFmtId="0" fontId="18" fillId="0" borderId="3" xfId="0" applyFont="1" applyBorder="1" applyAlignment="1">
      <alignment horizontal="left" vertical="center" wrapText="1" indent="1"/>
    </xf>
    <xf numFmtId="0" fontId="19" fillId="0" borderId="3" xfId="0" applyFont="1" applyBorder="1" applyAlignment="1">
      <alignment horizontal="left" vertical="center" wrapText="1" indent="1"/>
    </xf>
    <xf numFmtId="0" fontId="19" fillId="6" borderId="5" xfId="0" applyFont="1" applyFill="1" applyBorder="1" applyAlignment="1">
      <alignment horizontal="left" vertical="center" indent="2"/>
    </xf>
    <xf numFmtId="0" fontId="19" fillId="6" borderId="7" xfId="0" applyFont="1" applyFill="1" applyBorder="1" applyAlignment="1">
      <alignment horizontal="left" vertical="center" wrapText="1" indent="1"/>
    </xf>
    <xf numFmtId="0" fontId="19" fillId="6" borderId="6" xfId="0" applyFont="1" applyFill="1" applyBorder="1" applyAlignment="1">
      <alignment vertical="center" wrapText="1"/>
    </xf>
    <xf numFmtId="3" fontId="19" fillId="6" borderId="3" xfId="0" applyNumberFormat="1" applyFont="1" applyFill="1" applyBorder="1" applyAlignment="1">
      <alignment horizontal="right" vertical="center" indent="1"/>
    </xf>
    <xf numFmtId="9" fontId="19" fillId="6" borderId="3" xfId="1" applyFont="1" applyFill="1" applyBorder="1" applyAlignment="1" applyProtection="1">
      <alignment horizontal="right" vertical="center" indent="1"/>
    </xf>
    <xf numFmtId="0" fontId="19" fillId="0" borderId="0" xfId="0" applyFont="1" applyAlignment="1">
      <alignment vertical="center"/>
    </xf>
    <xf numFmtId="0" fontId="19" fillId="6" borderId="7" xfId="0" applyFont="1" applyFill="1" applyBorder="1" applyAlignment="1">
      <alignment vertical="center" wrapText="1"/>
    </xf>
    <xf numFmtId="0" fontId="19" fillId="6" borderId="6" xfId="0" applyFont="1" applyFill="1" applyBorder="1" applyAlignment="1">
      <alignment horizontal="center" vertical="center" wrapText="1"/>
    </xf>
    <xf numFmtId="0" fontId="19" fillId="6" borderId="6" xfId="0" applyFont="1" applyFill="1" applyBorder="1" applyAlignment="1">
      <alignment horizontal="left" vertical="center" wrapText="1"/>
    </xf>
    <xf numFmtId="9" fontId="19" fillId="6" borderId="3" xfId="0" applyNumberFormat="1" applyFont="1" applyFill="1" applyBorder="1" applyAlignment="1">
      <alignment horizontal="right" vertical="center" indent="1"/>
    </xf>
    <xf numFmtId="0" fontId="19" fillId="0" borderId="0" xfId="0" applyFont="1" applyAlignment="1">
      <alignment horizontal="center" vertical="center"/>
    </xf>
    <xf numFmtId="3" fontId="20" fillId="0" borderId="0" xfId="0" applyNumberFormat="1" applyFont="1" applyAlignment="1">
      <alignment horizontal="centerContinuous" vertical="center" wrapText="1"/>
    </xf>
    <xf numFmtId="164" fontId="8" fillId="0" borderId="3" xfId="1" applyNumberFormat="1" applyFont="1" applyBorder="1" applyAlignment="1">
      <alignment horizontal="right" vertical="center" indent="1"/>
    </xf>
    <xf numFmtId="0" fontId="11" fillId="0" borderId="0" xfId="0" applyFont="1" applyAlignment="1">
      <alignment vertical="center"/>
    </xf>
    <xf numFmtId="3" fontId="10" fillId="4" borderId="5" xfId="0" applyNumberFormat="1" applyFont="1" applyFill="1" applyBorder="1" applyAlignment="1">
      <alignment horizontal="center" vertical="center" wrapText="1"/>
    </xf>
    <xf numFmtId="3" fontId="10" fillId="4" borderId="6" xfId="0" applyNumberFormat="1" applyFont="1" applyFill="1" applyBorder="1" applyAlignment="1">
      <alignment horizontal="center" vertical="center" wrapText="1"/>
    </xf>
    <xf numFmtId="3" fontId="11" fillId="4" borderId="3" xfId="0" applyNumberFormat="1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5" xfId="0" applyNumberFormat="1" applyFont="1" applyFill="1" applyBorder="1" applyAlignment="1">
      <alignment horizontal="center" vertical="center" wrapText="1"/>
    </xf>
    <xf numFmtId="3" fontId="10" fillId="3" borderId="6" xfId="0" applyNumberFormat="1" applyFont="1" applyFill="1" applyBorder="1" applyAlignment="1">
      <alignment horizontal="center" vertical="center" wrapText="1"/>
    </xf>
    <xf numFmtId="3" fontId="10" fillId="3" borderId="7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10" fillId="4" borderId="4" xfId="0" applyNumberFormat="1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Percentagem" xfId="1" builtinId="5"/>
  </cellStyles>
  <dxfs count="0"/>
  <tableStyles count="0" defaultTableStyle="TableStyleMedium2" defaultPivotStyle="PivotStyleLight16"/>
  <colors>
    <mruColors>
      <color rgb="FF000000"/>
      <color rgb="FFD9E8E9"/>
      <color rgb="FFF5FDCF"/>
      <color rgb="FF194B50"/>
      <color rgb="FF7E9D3D"/>
      <color rgb="FFDEE2A6"/>
      <color rgb="FFE1EB9E"/>
      <color rgb="FFFCFEF0"/>
      <color rgb="FFCFDB51"/>
      <color rgb="FF469C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Base">
  <a:themeElements>
    <a:clrScheme name="Base">
      <a:dk1>
        <a:srgbClr val="000000"/>
      </a:dk1>
      <a:lt1>
        <a:srgbClr val="FFFFFF"/>
      </a:lt1>
      <a:dk2>
        <a:srgbClr val="565349"/>
      </a:dk2>
      <a:lt2>
        <a:srgbClr val="DDDDDD"/>
      </a:lt2>
      <a:accent1>
        <a:srgbClr val="A6B727"/>
      </a:accent1>
      <a:accent2>
        <a:srgbClr val="DF5327"/>
      </a:accent2>
      <a:accent3>
        <a:srgbClr val="FE9E00"/>
      </a:accent3>
      <a:accent4>
        <a:srgbClr val="418AB3"/>
      </a:accent4>
      <a:accent5>
        <a:srgbClr val="D7D447"/>
      </a:accent5>
      <a:accent6>
        <a:srgbClr val="818183"/>
      </a:accent6>
      <a:hlink>
        <a:srgbClr val="F59E00"/>
      </a:hlink>
      <a:folHlink>
        <a:srgbClr val="B2B2B2"/>
      </a:folHlink>
    </a:clrScheme>
    <a:fontScheme name="Base">
      <a:maj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orbel" panose="020B0503020204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Base">
      <a:fillStyleLst>
        <a:solidFill>
          <a:schemeClr val="phClr"/>
        </a:solidFill>
        <a:solidFill>
          <a:schemeClr val="phClr">
            <a:tint val="55000"/>
            <a:satMod val="130000"/>
          </a:schemeClr>
        </a:solidFill>
        <a:gradFill rotWithShape="1">
          <a:gsLst>
            <a:gs pos="0">
              <a:schemeClr val="phClr"/>
            </a:gs>
            <a:gs pos="90000">
              <a:schemeClr val="phClr">
                <a:shade val="100000"/>
                <a:satMod val="105000"/>
              </a:schemeClr>
            </a:gs>
            <a:gs pos="100000">
              <a:schemeClr val="phClr">
                <a:shade val="80000"/>
                <a:satMod val="12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53975" cap="flat" cmpd="dbl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  <a:scene3d>
            <a:camera prst="orthographicFront">
              <a:rot lat="0" lon="0" rev="0"/>
            </a:camera>
            <a:lightRig rig="brightRoom" dir="t"/>
          </a:scene3d>
          <a:sp3d extrusionH="12700" contourW="25400" prstMaterial="flat">
            <a:bevelT w="63500" h="152400" prst="angle"/>
            <a:contourClr>
              <a:schemeClr val="phClr">
                <a:shade val="27000"/>
                <a:satMod val="12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95000"/>
            <a:satMod val="140000"/>
          </a:schemeClr>
        </a:solidFill>
        <a:solidFill>
          <a:schemeClr val="phClr">
            <a:tint val="90000"/>
            <a:shade val="85000"/>
            <a:satMod val="160000"/>
            <a:lumMod val="11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sis" id="{5665723A-49BA-4B57-8411-A56F8F207965}" vid="{90E45F77-AEFC-46EF-A7C1-5B338C297B02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B1:O96"/>
  <sheetViews>
    <sheetView showGridLines="0" showZeros="0" tabSelected="1" showWhiteSpace="0" zoomScaleNormal="100" zoomScaleSheetLayoutView="55" zoomScalePageLayoutView="110" workbookViewId="0">
      <pane xSplit="2" ySplit="8" topLeftCell="C9" activePane="bottomRight" state="frozen"/>
      <selection pane="topRight" activeCell="E1" sqref="E1"/>
      <selection pane="bottomLeft" activeCell="A7" sqref="A7"/>
      <selection pane="bottomRight" activeCell="C26" sqref="C26"/>
    </sheetView>
  </sheetViews>
  <sheetFormatPr defaultColWidth="9.25" defaultRowHeight="13.5" x14ac:dyDescent="0.25"/>
  <cols>
    <col min="1" max="1" width="2.625" style="21" customWidth="1"/>
    <col min="2" max="2" width="15.75" style="56" customWidth="1"/>
    <col min="3" max="3" width="64.5" style="57" customWidth="1"/>
    <col min="4" max="4" width="8.5" style="56" hidden="1" customWidth="1"/>
    <col min="5" max="6" width="12.625" style="58" customWidth="1"/>
    <col min="7" max="7" width="10.625" style="58" customWidth="1"/>
    <col min="8" max="15" width="12.625" style="58" customWidth="1"/>
    <col min="16" max="16384" width="9.25" style="21"/>
  </cols>
  <sheetData>
    <row r="1" spans="2:15" ht="15" customHeight="1" x14ac:dyDescent="0.25"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2:15" ht="15" customHeight="1" x14ac:dyDescent="0.25">
      <c r="B2" s="81" t="s">
        <v>173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</row>
    <row r="3" spans="2:15" ht="15" customHeight="1" x14ac:dyDescent="0.25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4" spans="2:15" s="22" customFormat="1" ht="15" customHeight="1" x14ac:dyDescent="0.25">
      <c r="O4" s="23" t="s">
        <v>175</v>
      </c>
    </row>
    <row r="5" spans="2:15" ht="30" customHeight="1" x14ac:dyDescent="0.25">
      <c r="B5" s="87" t="s">
        <v>106</v>
      </c>
      <c r="C5" s="87" t="s">
        <v>102</v>
      </c>
      <c r="D5" s="87" t="s">
        <v>0</v>
      </c>
      <c r="E5" s="90" t="s">
        <v>133</v>
      </c>
      <c r="F5" s="90"/>
      <c r="G5" s="91" t="s">
        <v>100</v>
      </c>
      <c r="H5" s="93"/>
      <c r="I5" s="92"/>
      <c r="J5" s="91" t="s">
        <v>134</v>
      </c>
      <c r="K5" s="92"/>
      <c r="L5" s="91" t="s">
        <v>101</v>
      </c>
      <c r="M5" s="93"/>
      <c r="N5" s="93"/>
      <c r="O5" s="92"/>
    </row>
    <row r="6" spans="2:15" s="24" customFormat="1" ht="30" customHeight="1" x14ac:dyDescent="0.25">
      <c r="B6" s="88"/>
      <c r="C6" s="88"/>
      <c r="D6" s="88"/>
      <c r="E6" s="5" t="s">
        <v>170</v>
      </c>
      <c r="F6" s="5" t="s">
        <v>1</v>
      </c>
      <c r="G6" s="98" t="s">
        <v>2</v>
      </c>
      <c r="H6" s="5" t="s">
        <v>170</v>
      </c>
      <c r="I6" s="5" t="s">
        <v>1</v>
      </c>
      <c r="J6" s="5" t="s">
        <v>170</v>
      </c>
      <c r="K6" s="5" t="s">
        <v>1</v>
      </c>
      <c r="L6" s="84" t="s">
        <v>136</v>
      </c>
      <c r="M6" s="85"/>
      <c r="N6" s="84" t="s">
        <v>137</v>
      </c>
      <c r="O6" s="85"/>
    </row>
    <row r="7" spans="2:15" s="24" customFormat="1" ht="35.25" customHeight="1" x14ac:dyDescent="0.25">
      <c r="B7" s="88"/>
      <c r="C7" s="88"/>
      <c r="D7" s="88"/>
      <c r="E7" s="86" t="s">
        <v>120</v>
      </c>
      <c r="F7" s="86"/>
      <c r="G7" s="99"/>
      <c r="H7" s="86" t="s">
        <v>120</v>
      </c>
      <c r="I7" s="86"/>
      <c r="J7" s="86" t="s">
        <v>120</v>
      </c>
      <c r="K7" s="86"/>
      <c r="L7" s="5" t="s">
        <v>168</v>
      </c>
      <c r="M7" s="5" t="s">
        <v>121</v>
      </c>
      <c r="N7" s="5" t="s">
        <v>168</v>
      </c>
      <c r="O7" s="5" t="s">
        <v>121</v>
      </c>
    </row>
    <row r="8" spans="2:15" s="24" customFormat="1" ht="15" customHeight="1" x14ac:dyDescent="0.25">
      <c r="B8" s="89"/>
      <c r="C8" s="89"/>
      <c r="D8" s="89"/>
      <c r="E8" s="25" t="s">
        <v>122</v>
      </c>
      <c r="F8" s="25" t="s">
        <v>123</v>
      </c>
      <c r="G8" s="25" t="s">
        <v>124</v>
      </c>
      <c r="H8" s="25" t="s">
        <v>125</v>
      </c>
      <c r="I8" s="25" t="s">
        <v>126</v>
      </c>
      <c r="J8" s="25" t="s">
        <v>127</v>
      </c>
      <c r="K8" s="25" t="s">
        <v>128</v>
      </c>
      <c r="L8" s="25" t="s">
        <v>129</v>
      </c>
      <c r="M8" s="25" t="s">
        <v>130</v>
      </c>
      <c r="N8" s="25" t="s">
        <v>132</v>
      </c>
      <c r="O8" s="25" t="s">
        <v>131</v>
      </c>
    </row>
    <row r="9" spans="2:15" s="24" customFormat="1" ht="5.0999999999999996" customHeight="1" x14ac:dyDescent="0.25">
      <c r="B9" s="26"/>
      <c r="C9" s="26"/>
      <c r="D9" s="27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2:15" s="32" customFormat="1" ht="30" customHeight="1" x14ac:dyDescent="0.25">
      <c r="B10" s="28" t="s">
        <v>99</v>
      </c>
      <c r="C10" s="29"/>
      <c r="D10" s="30"/>
      <c r="E10" s="6">
        <f>E12+E72</f>
        <v>2942034.337489998</v>
      </c>
      <c r="F10" s="6">
        <f t="shared" ref="F10:K10" si="0">F12+F72</f>
        <v>1898033.764491224</v>
      </c>
      <c r="G10" s="6">
        <f t="shared" si="0"/>
        <v>354836</v>
      </c>
      <c r="H10" s="6">
        <f t="shared" si="0"/>
        <v>1549238.2366258001</v>
      </c>
      <c r="I10" s="6">
        <f t="shared" si="0"/>
        <v>1097241.0720666307</v>
      </c>
      <c r="J10" s="6">
        <f t="shared" si="0"/>
        <v>272738.48762999964</v>
      </c>
      <c r="K10" s="6">
        <f t="shared" si="0"/>
        <v>206159.89925000098</v>
      </c>
      <c r="L10" s="31">
        <f>+H10/E10</f>
        <v>0.5265874082039218</v>
      </c>
      <c r="M10" s="31">
        <f>+I10/F10</f>
        <v>0.57809354743525909</v>
      </c>
      <c r="N10" s="31">
        <f>+J10/E10</f>
        <v>9.2704046364967652E-2</v>
      </c>
      <c r="O10" s="31">
        <f>+K10/F10</f>
        <v>0.1086176142421065</v>
      </c>
    </row>
    <row r="11" spans="2:15" s="24" customFormat="1" ht="5.0999999999999996" customHeight="1" x14ac:dyDescent="0.25">
      <c r="B11" s="26"/>
      <c r="C11" s="26"/>
      <c r="D11" s="2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</row>
    <row r="12" spans="2:15" s="34" customFormat="1" ht="30" customHeight="1" x14ac:dyDescent="0.25">
      <c r="B12" s="14" t="s">
        <v>165</v>
      </c>
      <c r="C12" s="8"/>
      <c r="D12" s="9"/>
      <c r="E12" s="10">
        <f t="shared" ref="E12:K12" si="1">E14+E31+E41+E55+E65</f>
        <v>2559010.3062299979</v>
      </c>
      <c r="F12" s="10">
        <f t="shared" si="1"/>
        <v>1650350.0921028825</v>
      </c>
      <c r="G12" s="10">
        <f t="shared" si="1"/>
        <v>346516</v>
      </c>
      <c r="H12" s="10">
        <f t="shared" si="1"/>
        <v>1422064.0554458001</v>
      </c>
      <c r="I12" s="10">
        <f t="shared" si="1"/>
        <v>1006557.0733186307</v>
      </c>
      <c r="J12" s="10">
        <f t="shared" si="1"/>
        <v>238476.77338999964</v>
      </c>
      <c r="K12" s="10">
        <f t="shared" si="1"/>
        <v>180514.62736000097</v>
      </c>
      <c r="L12" s="33">
        <f>+H12/E12</f>
        <v>0.55570860812234191</v>
      </c>
      <c r="M12" s="33">
        <f>+I12/F12</f>
        <v>0.60990518201872657</v>
      </c>
      <c r="N12" s="33">
        <f>+J12/E12</f>
        <v>9.3191017171529084E-2</v>
      </c>
      <c r="O12" s="33">
        <f>+K12/F12</f>
        <v>0.10937959662242848</v>
      </c>
    </row>
    <row r="13" spans="2:15" s="24" customFormat="1" ht="5.0999999999999996" customHeight="1" x14ac:dyDescent="0.25">
      <c r="B13" s="27"/>
      <c r="C13" s="27"/>
      <c r="D13" s="2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</row>
    <row r="14" spans="2:15" s="34" customFormat="1" ht="20.100000000000001" customHeight="1" x14ac:dyDescent="0.25">
      <c r="B14" s="60" t="s">
        <v>107</v>
      </c>
      <c r="C14" s="35"/>
      <c r="D14" s="36"/>
      <c r="E14" s="11">
        <f>+E15+E28</f>
        <v>1688350.5862299984</v>
      </c>
      <c r="F14" s="11">
        <f t="shared" ref="F14:K14" si="2">+F15+F28</f>
        <v>1119247.1225089999</v>
      </c>
      <c r="G14" s="11">
        <f t="shared" si="2"/>
        <v>340255</v>
      </c>
      <c r="H14" s="11">
        <f t="shared" si="2"/>
        <v>1364228.1256868001</v>
      </c>
      <c r="I14" s="11">
        <f t="shared" si="2"/>
        <v>966652.97489276121</v>
      </c>
      <c r="J14" s="11">
        <f t="shared" si="2"/>
        <v>208853.24583999964</v>
      </c>
      <c r="K14" s="11">
        <f t="shared" si="2"/>
        <v>157890.55900000097</v>
      </c>
      <c r="L14" s="37">
        <f>+H14/E14</f>
        <v>0.80802419640404932</v>
      </c>
      <c r="M14" s="37">
        <f>+I14/F14</f>
        <v>0.86366357835777086</v>
      </c>
      <c r="N14" s="38">
        <f>+J14/E14</f>
        <v>0.12370253402544693</v>
      </c>
      <c r="O14" s="38">
        <f>+K14/F14</f>
        <v>0.14106854136561015</v>
      </c>
    </row>
    <row r="15" spans="2:15" s="80" customFormat="1" ht="15" customHeight="1" x14ac:dyDescent="0.25">
      <c r="B15" s="70" t="s">
        <v>112</v>
      </c>
      <c r="C15" s="76"/>
      <c r="D15" s="77"/>
      <c r="E15" s="73">
        <f>+SUM(E16:E27)</f>
        <v>1162810.5872499985</v>
      </c>
      <c r="F15" s="73">
        <f t="shared" ref="F15:K15" si="3">+SUM(F16:F27)</f>
        <v>824269.12306999997</v>
      </c>
      <c r="G15" s="73">
        <f t="shared" si="3"/>
        <v>195374</v>
      </c>
      <c r="H15" s="73">
        <f t="shared" si="3"/>
        <v>1185745.3496868</v>
      </c>
      <c r="I15" s="73">
        <f t="shared" si="3"/>
        <v>841715.03169276123</v>
      </c>
      <c r="J15" s="73">
        <f t="shared" si="3"/>
        <v>208853.24583999964</v>
      </c>
      <c r="K15" s="73">
        <f t="shared" si="3"/>
        <v>157890.55900000097</v>
      </c>
      <c r="L15" s="79">
        <f>+H15/E15</f>
        <v>1.0197235583234938</v>
      </c>
      <c r="M15" s="79">
        <f>+I15/F15</f>
        <v>1.0211653064933255</v>
      </c>
      <c r="N15" s="74">
        <f>+J15/E15</f>
        <v>0.17961071917476207</v>
      </c>
      <c r="O15" s="74">
        <f>+K15/F15</f>
        <v>0.19155219403577287</v>
      </c>
    </row>
    <row r="16" spans="2:15" ht="15" customHeight="1" x14ac:dyDescent="0.25">
      <c r="B16" s="39" t="s">
        <v>3</v>
      </c>
      <c r="C16" s="3" t="s">
        <v>4</v>
      </c>
      <c r="D16" s="97" t="s">
        <v>5</v>
      </c>
      <c r="E16" s="4">
        <v>3091.9630499999994</v>
      </c>
      <c r="F16" s="4">
        <v>2220.649328</v>
      </c>
      <c r="G16" s="4">
        <v>183</v>
      </c>
      <c r="H16" s="4">
        <v>2794.6395660000003</v>
      </c>
      <c r="I16" s="4">
        <f>K16+((H16-J16)*0.7)</f>
        <v>2019.8440602000003</v>
      </c>
      <c r="J16" s="4">
        <v>1208.8517799999997</v>
      </c>
      <c r="K16" s="4">
        <v>909.79260999999997</v>
      </c>
      <c r="L16" s="40">
        <f t="shared" ref="L16:L25" si="4">+H16/E16</f>
        <v>0.90383989743991311</v>
      </c>
      <c r="M16" s="40">
        <f t="shared" ref="M16:M25" si="5">+I16/F16</f>
        <v>0.90957362548509524</v>
      </c>
      <c r="N16" s="40">
        <f t="shared" ref="N16:N25" si="6">+J16/E16</f>
        <v>0.39096579113388824</v>
      </c>
      <c r="O16" s="40">
        <f t="shared" ref="O16:O25" si="7">+K16/F16</f>
        <v>0.40969665877835532</v>
      </c>
    </row>
    <row r="17" spans="2:15" ht="15" customHeight="1" x14ac:dyDescent="0.25">
      <c r="B17" s="41" t="s">
        <v>6</v>
      </c>
      <c r="C17" s="3" t="s">
        <v>7</v>
      </c>
      <c r="D17" s="97"/>
      <c r="E17" s="4">
        <v>66993.072200000141</v>
      </c>
      <c r="F17" s="4">
        <v>48211.755782000073</v>
      </c>
      <c r="G17" s="4">
        <v>6667</v>
      </c>
      <c r="H17" s="4">
        <v>66037.155115250003</v>
      </c>
      <c r="I17" s="4">
        <f t="shared" ref="I17:I23" si="8">K17+((H17-J17)*0.7)</f>
        <v>47724.258806674989</v>
      </c>
      <c r="J17" s="4">
        <v>26461.384220000036</v>
      </c>
      <c r="K17" s="4">
        <v>20021.219180000011</v>
      </c>
      <c r="L17" s="40">
        <f t="shared" si="4"/>
        <v>0.98573110542092535</v>
      </c>
      <c r="M17" s="40">
        <f t="shared" si="5"/>
        <v>0.989888421041345</v>
      </c>
      <c r="N17" s="40">
        <f t="shared" si="6"/>
        <v>0.39498687477718003</v>
      </c>
      <c r="O17" s="40">
        <f t="shared" si="7"/>
        <v>0.41527670700337699</v>
      </c>
    </row>
    <row r="18" spans="2:15" ht="15" customHeight="1" x14ac:dyDescent="0.25">
      <c r="B18" s="41" t="s">
        <v>8</v>
      </c>
      <c r="C18" s="3" t="s">
        <v>9</v>
      </c>
      <c r="D18" s="97"/>
      <c r="E18" s="4">
        <v>15654.907349999987</v>
      </c>
      <c r="F18" s="4">
        <v>11271.531845999993</v>
      </c>
      <c r="G18" s="4">
        <v>713</v>
      </c>
      <c r="H18" s="4">
        <v>16531.28973335</v>
      </c>
      <c r="I18" s="4">
        <f t="shared" si="8"/>
        <v>11925.529065345003</v>
      </c>
      <c r="J18" s="4">
        <v>6087.1911399999963</v>
      </c>
      <c r="K18" s="4">
        <v>4614.6600499999986</v>
      </c>
      <c r="L18" s="40">
        <f t="shared" si="4"/>
        <v>1.0559813203461734</v>
      </c>
      <c r="M18" s="40">
        <f t="shared" si="5"/>
        <v>1.0580220353613337</v>
      </c>
      <c r="N18" s="40">
        <f t="shared" si="6"/>
        <v>0.38883597353260613</v>
      </c>
      <c r="O18" s="40">
        <f t="shared" si="7"/>
        <v>0.4094084205278305</v>
      </c>
    </row>
    <row r="19" spans="2:15" ht="15" customHeight="1" x14ac:dyDescent="0.25">
      <c r="B19" s="41" t="s">
        <v>10</v>
      </c>
      <c r="C19" s="3" t="s">
        <v>11</v>
      </c>
      <c r="D19" s="97"/>
      <c r="E19" s="4">
        <v>37163.891199999984</v>
      </c>
      <c r="F19" s="4">
        <v>26750.351801999983</v>
      </c>
      <c r="G19" s="4">
        <v>1195</v>
      </c>
      <c r="H19" s="4">
        <v>37009.416419000001</v>
      </c>
      <c r="I19" s="4">
        <f t="shared" si="8"/>
        <v>26735.076950300019</v>
      </c>
      <c r="J19" s="4">
        <v>14397.438389999981</v>
      </c>
      <c r="K19" s="4">
        <v>10906.692330000007</v>
      </c>
      <c r="L19" s="40">
        <f t="shared" si="4"/>
        <v>0.9958434174675449</v>
      </c>
      <c r="M19" s="40">
        <f t="shared" si="5"/>
        <v>0.99942898501623367</v>
      </c>
      <c r="N19" s="40">
        <f t="shared" si="6"/>
        <v>0.38740395381417936</v>
      </c>
      <c r="O19" s="40">
        <f t="shared" si="7"/>
        <v>0.40772145393559167</v>
      </c>
    </row>
    <row r="20" spans="2:15" ht="15" customHeight="1" x14ac:dyDescent="0.25">
      <c r="B20" s="39" t="s">
        <v>12</v>
      </c>
      <c r="C20" s="3" t="s">
        <v>13</v>
      </c>
      <c r="D20" s="97"/>
      <c r="E20" s="4">
        <v>53423.876249999899</v>
      </c>
      <c r="F20" s="4">
        <v>38464.694109999953</v>
      </c>
      <c r="G20" s="4">
        <v>8545</v>
      </c>
      <c r="H20" s="4">
        <v>59012.801545699986</v>
      </c>
      <c r="I20" s="4">
        <f t="shared" si="8"/>
        <v>42487.392700990022</v>
      </c>
      <c r="J20" s="4">
        <v>21092.115829999981</v>
      </c>
      <c r="K20" s="4">
        <v>15942.912700000017</v>
      </c>
      <c r="L20" s="40">
        <f t="shared" si="4"/>
        <v>1.104614746963444</v>
      </c>
      <c r="M20" s="40">
        <f t="shared" si="5"/>
        <v>1.1045815827752614</v>
      </c>
      <c r="N20" s="40">
        <f t="shared" si="6"/>
        <v>0.39480691613050112</v>
      </c>
      <c r="O20" s="40">
        <f t="shared" si="7"/>
        <v>0.41448172327607874</v>
      </c>
    </row>
    <row r="21" spans="2:15" ht="15" customHeight="1" x14ac:dyDescent="0.25">
      <c r="B21" s="41" t="s">
        <v>14</v>
      </c>
      <c r="C21" s="3" t="s">
        <v>15</v>
      </c>
      <c r="D21" s="97"/>
      <c r="E21" s="4">
        <v>115667.72855000031</v>
      </c>
      <c r="F21" s="4">
        <v>83278.563048000273</v>
      </c>
      <c r="G21" s="4">
        <v>34883</v>
      </c>
      <c r="H21" s="4">
        <v>118428.89895750002</v>
      </c>
      <c r="I21" s="4">
        <f t="shared" si="8"/>
        <v>85522.034469250124</v>
      </c>
      <c r="J21" s="4">
        <v>45966.934930000003</v>
      </c>
      <c r="K21" s="4">
        <v>34798.659650000125</v>
      </c>
      <c r="L21" s="40">
        <f t="shared" si="4"/>
        <v>1.0238715711124744</v>
      </c>
      <c r="M21" s="40">
        <f t="shared" si="5"/>
        <v>1.0269393627740282</v>
      </c>
      <c r="N21" s="40">
        <f t="shared" si="6"/>
        <v>0.39740501094157504</v>
      </c>
      <c r="O21" s="40">
        <f t="shared" si="7"/>
        <v>0.41785855058453397</v>
      </c>
    </row>
    <row r="22" spans="2:15" ht="15" customHeight="1" x14ac:dyDescent="0.25">
      <c r="B22" s="41" t="s">
        <v>16</v>
      </c>
      <c r="C22" s="3" t="s">
        <v>17</v>
      </c>
      <c r="D22" s="97"/>
      <c r="E22" s="4">
        <v>159881.48029999816</v>
      </c>
      <c r="F22" s="4">
        <v>115110.7161379998</v>
      </c>
      <c r="G22" s="4">
        <v>93784</v>
      </c>
      <c r="H22" s="4">
        <v>162949.46834999998</v>
      </c>
      <c r="I22" s="4">
        <f t="shared" si="8"/>
        <v>117686.47493800106</v>
      </c>
      <c r="J22" s="4">
        <v>63229.470309999648</v>
      </c>
      <c r="K22" s="4">
        <v>47882.476310000842</v>
      </c>
      <c r="L22" s="40">
        <f t="shared" si="4"/>
        <v>1.0191891396317141</v>
      </c>
      <c r="M22" s="40">
        <f t="shared" si="5"/>
        <v>1.0223763597901114</v>
      </c>
      <c r="N22" s="40">
        <f t="shared" si="6"/>
        <v>0.39547713838624232</v>
      </c>
      <c r="O22" s="40">
        <f t="shared" si="7"/>
        <v>0.41596888557792672</v>
      </c>
    </row>
    <row r="23" spans="2:15" ht="15" customHeight="1" x14ac:dyDescent="0.25">
      <c r="B23" s="41" t="s">
        <v>18</v>
      </c>
      <c r="C23" s="3" t="s">
        <v>19</v>
      </c>
      <c r="D23" s="97"/>
      <c r="E23" s="4">
        <v>83856.533349999954</v>
      </c>
      <c r="F23" s="4">
        <v>60006.866515999922</v>
      </c>
      <c r="G23" s="4">
        <v>14143</v>
      </c>
      <c r="H23" s="4">
        <v>92297.12</v>
      </c>
      <c r="I23" s="4">
        <f t="shared" si="8"/>
        <v>66094.412636999943</v>
      </c>
      <c r="J23" s="4">
        <v>27431.178089999994</v>
      </c>
      <c r="K23" s="4">
        <v>20688.253299999946</v>
      </c>
      <c r="L23" s="40">
        <f t="shared" si="4"/>
        <v>1.1006550868823872</v>
      </c>
      <c r="M23" s="40">
        <f t="shared" si="5"/>
        <v>1.1014474921695314</v>
      </c>
      <c r="N23" s="40">
        <f t="shared" si="6"/>
        <v>0.32712034464277084</v>
      </c>
      <c r="O23" s="40">
        <f t="shared" si="7"/>
        <v>0.34476476612028617</v>
      </c>
    </row>
    <row r="24" spans="2:15" ht="15" customHeight="1" x14ac:dyDescent="0.25">
      <c r="B24" s="41" t="s">
        <v>20</v>
      </c>
      <c r="C24" s="3" t="s">
        <v>169</v>
      </c>
      <c r="D24" s="97"/>
      <c r="E24" s="4">
        <v>37010</v>
      </c>
      <c r="F24" s="4">
        <v>25907</v>
      </c>
      <c r="G24" s="4"/>
      <c r="H24" s="4"/>
      <c r="I24" s="4">
        <f>K24+(H24-J24)*0.7</f>
        <v>0</v>
      </c>
      <c r="J24" s="4">
        <v>0</v>
      </c>
      <c r="K24" s="4">
        <v>0</v>
      </c>
      <c r="L24" s="42">
        <f t="shared" si="4"/>
        <v>0</v>
      </c>
      <c r="M24" s="42">
        <f t="shared" si="5"/>
        <v>0</v>
      </c>
      <c r="N24" s="42">
        <f t="shared" si="6"/>
        <v>0</v>
      </c>
      <c r="O24" s="42">
        <f t="shared" si="7"/>
        <v>0</v>
      </c>
    </row>
    <row r="25" spans="2:15" ht="15" customHeight="1" x14ac:dyDescent="0.25">
      <c r="B25" s="41" t="s">
        <v>21</v>
      </c>
      <c r="C25" s="3" t="s">
        <v>22</v>
      </c>
      <c r="D25" s="97"/>
      <c r="E25" s="4">
        <v>20067.134999999998</v>
      </c>
      <c r="F25" s="4">
        <v>14046.994500000001</v>
      </c>
      <c r="G25" s="43">
        <v>4607</v>
      </c>
      <c r="H25" s="4">
        <v>9930.4860000000008</v>
      </c>
      <c r="I25" s="4">
        <f>K25+(H25-J25)*0.7</f>
        <v>6992.1562649999996</v>
      </c>
      <c r="J25" s="4">
        <v>2978.6811499999999</v>
      </c>
      <c r="K25" s="4">
        <v>2125.8928700000001</v>
      </c>
      <c r="L25" s="42">
        <f t="shared" si="4"/>
        <v>0.49486316806061259</v>
      </c>
      <c r="M25" s="42">
        <f t="shared" si="5"/>
        <v>0.49776884763498691</v>
      </c>
      <c r="N25" s="42">
        <f t="shared" si="6"/>
        <v>0.14843579564297546</v>
      </c>
      <c r="O25" s="42">
        <f t="shared" si="7"/>
        <v>0.15134147521734986</v>
      </c>
    </row>
    <row r="26" spans="2:15" ht="15" customHeight="1" x14ac:dyDescent="0.25">
      <c r="B26" s="41" t="s">
        <v>156</v>
      </c>
      <c r="C26" s="3" t="s">
        <v>157</v>
      </c>
      <c r="D26" s="97"/>
      <c r="E26" s="4">
        <v>210000</v>
      </c>
      <c r="F26" s="4">
        <v>147000</v>
      </c>
      <c r="G26" s="4">
        <v>12673</v>
      </c>
      <c r="H26" s="4">
        <v>228882.68100000001</v>
      </c>
      <c r="I26" s="4">
        <f t="shared" ref="I26:I27" si="9">K26+((H26-J26)*0.7)</f>
        <v>160217.87669999999</v>
      </c>
      <c r="J26" s="4"/>
      <c r="K26" s="82"/>
      <c r="L26" s="40"/>
      <c r="M26" s="40"/>
      <c r="N26" s="40"/>
      <c r="O26" s="40"/>
    </row>
    <row r="27" spans="2:15" ht="15" customHeight="1" x14ac:dyDescent="0.25">
      <c r="B27" s="41" t="s">
        <v>158</v>
      </c>
      <c r="C27" s="3" t="s">
        <v>176</v>
      </c>
      <c r="D27" s="97"/>
      <c r="E27" s="4">
        <v>360000</v>
      </c>
      <c r="F27" s="4">
        <v>251999.99999999997</v>
      </c>
      <c r="G27" s="4">
        <v>17981</v>
      </c>
      <c r="H27" s="4">
        <v>391871.39299999998</v>
      </c>
      <c r="I27" s="4">
        <f t="shared" si="9"/>
        <v>274309.97509999998</v>
      </c>
      <c r="J27" s="4"/>
      <c r="K27" s="4"/>
      <c r="L27" s="40"/>
      <c r="M27" s="40"/>
      <c r="N27" s="40"/>
      <c r="O27" s="40"/>
    </row>
    <row r="28" spans="2:15" s="75" customFormat="1" ht="15" customHeight="1" x14ac:dyDescent="0.25">
      <c r="B28" s="70" t="s">
        <v>113</v>
      </c>
      <c r="C28" s="71"/>
      <c r="D28" s="77"/>
      <c r="E28" s="73">
        <f>+SUM(E29:E30)</f>
        <v>525539.99897999992</v>
      </c>
      <c r="F28" s="73">
        <f t="shared" ref="F28:K28" si="10">+SUM(F29:F30)</f>
        <v>294977.99943899998</v>
      </c>
      <c r="G28" s="73">
        <f t="shared" si="10"/>
        <v>144881</v>
      </c>
      <c r="H28" s="73">
        <f>+SUM(H29:H30)</f>
        <v>178482.77600000001</v>
      </c>
      <c r="I28" s="73">
        <f t="shared" si="10"/>
        <v>124937.94319999999</v>
      </c>
      <c r="J28" s="73">
        <f t="shared" si="10"/>
        <v>0</v>
      </c>
      <c r="K28" s="73">
        <f t="shared" si="10"/>
        <v>0</v>
      </c>
      <c r="L28" s="74">
        <f>+H28/E28</f>
        <v>0.3396178718012145</v>
      </c>
      <c r="M28" s="74">
        <f>+I28/F28</f>
        <v>0.42355003911346467</v>
      </c>
      <c r="N28" s="74">
        <f>+J28/E28</f>
        <v>0</v>
      </c>
      <c r="O28" s="74">
        <f>+K28/F28</f>
        <v>0</v>
      </c>
    </row>
    <row r="29" spans="2:15" ht="15" customHeight="1" x14ac:dyDescent="0.25">
      <c r="B29" s="41" t="s">
        <v>23</v>
      </c>
      <c r="C29" s="3" t="s">
        <v>24</v>
      </c>
      <c r="D29" s="2" t="s">
        <v>25</v>
      </c>
      <c r="E29" s="4">
        <v>485999.99897999997</v>
      </c>
      <c r="F29" s="4">
        <v>267299.99943899998</v>
      </c>
      <c r="G29" s="4">
        <v>134322</v>
      </c>
      <c r="H29" s="4">
        <v>164417.47200000001</v>
      </c>
      <c r="I29" s="4">
        <f t="shared" ref="I29:I30" si="11">K29+((H29-J29)*0.7)</f>
        <v>115092.2304</v>
      </c>
      <c r="J29" s="4">
        <v>0</v>
      </c>
      <c r="K29" s="4">
        <v>0</v>
      </c>
      <c r="L29" s="40">
        <f t="shared" ref="L29:M35" si="12">+H29/E29</f>
        <v>0.33830755626558379</v>
      </c>
      <c r="M29" s="40">
        <f t="shared" si="12"/>
        <v>0.43057325342892483</v>
      </c>
      <c r="N29" s="40">
        <f t="shared" ref="N29:O35" si="13">+J29/E29</f>
        <v>0</v>
      </c>
      <c r="O29" s="40">
        <f t="shared" si="13"/>
        <v>0</v>
      </c>
    </row>
    <row r="30" spans="2:15" ht="15" customHeight="1" x14ac:dyDescent="0.25">
      <c r="B30" s="41" t="s">
        <v>26</v>
      </c>
      <c r="C30" s="3" t="s">
        <v>27</v>
      </c>
      <c r="D30" s="2" t="s">
        <v>28</v>
      </c>
      <c r="E30" s="4">
        <v>39540</v>
      </c>
      <c r="F30" s="4">
        <v>27678</v>
      </c>
      <c r="G30" s="4">
        <v>10559</v>
      </c>
      <c r="H30" s="4">
        <v>14065.304</v>
      </c>
      <c r="I30" s="4">
        <f t="shared" si="11"/>
        <v>9845.7127999999993</v>
      </c>
      <c r="J30" s="4">
        <v>0</v>
      </c>
      <c r="K30" s="4">
        <v>0</v>
      </c>
      <c r="L30" s="40">
        <f t="shared" si="12"/>
        <v>0.35572341932220536</v>
      </c>
      <c r="M30" s="40">
        <f t="shared" si="12"/>
        <v>0.35572341932220536</v>
      </c>
      <c r="N30" s="40">
        <f t="shared" si="13"/>
        <v>0</v>
      </c>
      <c r="O30" s="40">
        <f t="shared" si="13"/>
        <v>0</v>
      </c>
    </row>
    <row r="31" spans="2:15" s="7" customFormat="1" ht="20.100000000000001" customHeight="1" x14ac:dyDescent="0.25">
      <c r="B31" s="60" t="s">
        <v>166</v>
      </c>
      <c r="C31" s="35"/>
      <c r="D31" s="44"/>
      <c r="E31" s="11">
        <f>+E32+E37</f>
        <v>505420.64009999996</v>
      </c>
      <c r="F31" s="11">
        <f t="shared" ref="F31:K31" si="14">+F32+F37</f>
        <v>304750.85380993853</v>
      </c>
      <c r="G31" s="11">
        <f t="shared" si="14"/>
        <v>204</v>
      </c>
      <c r="H31" s="11">
        <f t="shared" si="14"/>
        <v>27201.169509999982</v>
      </c>
      <c r="I31" s="11">
        <f t="shared" si="14"/>
        <v>16625.354804511993</v>
      </c>
      <c r="J31" s="11">
        <f t="shared" si="14"/>
        <v>0</v>
      </c>
      <c r="K31" s="11">
        <f t="shared" si="14"/>
        <v>0</v>
      </c>
      <c r="L31" s="38">
        <f>+H31/E31</f>
        <v>5.3818873531991288E-2</v>
      </c>
      <c r="M31" s="38">
        <f>+I31/F31</f>
        <v>5.455392362864582E-2</v>
      </c>
      <c r="N31" s="38">
        <f>+J31/E31</f>
        <v>0</v>
      </c>
      <c r="O31" s="38">
        <f>+K31/F31</f>
        <v>0</v>
      </c>
    </row>
    <row r="32" spans="2:15" s="75" customFormat="1" ht="15" customHeight="1" x14ac:dyDescent="0.25">
      <c r="B32" s="70" t="s">
        <v>114</v>
      </c>
      <c r="C32" s="76"/>
      <c r="D32" s="72"/>
      <c r="E32" s="73">
        <f>+SUM(E33:E36)</f>
        <v>260369.56873999999</v>
      </c>
      <c r="F32" s="73">
        <f t="shared" ref="F32:K32" si="15">+SUM(F33:F36)</f>
        <v>157513.87006244416</v>
      </c>
      <c r="G32" s="73">
        <f t="shared" si="15"/>
        <v>204</v>
      </c>
      <c r="H32" s="73">
        <f t="shared" si="15"/>
        <v>27201.169509999982</v>
      </c>
      <c r="I32" s="73">
        <f t="shared" si="15"/>
        <v>16625.354804511993</v>
      </c>
      <c r="J32" s="73">
        <f t="shared" si="15"/>
        <v>0</v>
      </c>
      <c r="K32" s="73">
        <f t="shared" si="15"/>
        <v>0</v>
      </c>
      <c r="L32" s="74">
        <f t="shared" ref="L32" si="16">+H32/E32</f>
        <v>0.10447138519925322</v>
      </c>
      <c r="M32" s="74">
        <f t="shared" ref="M32" si="17">+I32/F32</f>
        <v>0.10554851327010825</v>
      </c>
      <c r="N32" s="74">
        <f t="shared" ref="N32" si="18">+J32/E32</f>
        <v>0</v>
      </c>
      <c r="O32" s="74">
        <f t="shared" ref="O32" si="19">+K32/F32</f>
        <v>0</v>
      </c>
    </row>
    <row r="33" spans="2:15" ht="15" customHeight="1" x14ac:dyDescent="0.25">
      <c r="B33" s="41" t="s">
        <v>29</v>
      </c>
      <c r="C33" s="3" t="s">
        <v>30</v>
      </c>
      <c r="D33" s="97" t="s">
        <v>31</v>
      </c>
      <c r="E33" s="4">
        <v>168443.9</v>
      </c>
      <c r="F33" s="4">
        <v>101208.17521433979</v>
      </c>
      <c r="G33" s="43">
        <v>0</v>
      </c>
      <c r="H33" s="4">
        <v>0</v>
      </c>
      <c r="I33" s="4">
        <v>0</v>
      </c>
      <c r="J33" s="4">
        <v>0</v>
      </c>
      <c r="K33" s="4">
        <v>0</v>
      </c>
      <c r="L33" s="42">
        <f t="shared" si="12"/>
        <v>0</v>
      </c>
      <c r="M33" s="42">
        <f t="shared" si="12"/>
        <v>0</v>
      </c>
      <c r="N33" s="42">
        <f t="shared" si="13"/>
        <v>0</v>
      </c>
      <c r="O33" s="42">
        <f t="shared" si="13"/>
        <v>0</v>
      </c>
    </row>
    <row r="34" spans="2:15" ht="15" customHeight="1" x14ac:dyDescent="0.25">
      <c r="B34" s="41" t="s">
        <v>32</v>
      </c>
      <c r="C34" s="3" t="s">
        <v>33</v>
      </c>
      <c r="D34" s="97"/>
      <c r="E34" s="4">
        <v>66019.398179999989</v>
      </c>
      <c r="F34" s="4">
        <v>39667.229384128441</v>
      </c>
      <c r="G34" s="43">
        <v>204</v>
      </c>
      <c r="H34" s="4">
        <v>27201.169509999982</v>
      </c>
      <c r="I34" s="4">
        <v>16625.354804511993</v>
      </c>
      <c r="J34" s="4">
        <v>0</v>
      </c>
      <c r="K34" s="4">
        <v>0</v>
      </c>
      <c r="L34" s="40">
        <f t="shared" si="12"/>
        <v>0.41201783505867134</v>
      </c>
      <c r="M34" s="40">
        <f t="shared" si="12"/>
        <v>0.4191206460001487</v>
      </c>
      <c r="N34" s="40">
        <f t="shared" si="13"/>
        <v>0</v>
      </c>
      <c r="O34" s="40">
        <f t="shared" si="13"/>
        <v>0</v>
      </c>
    </row>
    <row r="35" spans="2:15" ht="15" customHeight="1" x14ac:dyDescent="0.25">
      <c r="B35" s="41" t="s">
        <v>34</v>
      </c>
      <c r="C35" s="3" t="s">
        <v>35</v>
      </c>
      <c r="D35" s="97"/>
      <c r="E35" s="4">
        <v>10820</v>
      </c>
      <c r="F35" s="4">
        <v>7574</v>
      </c>
      <c r="G35" s="43">
        <v>0</v>
      </c>
      <c r="H35" s="4">
        <v>0</v>
      </c>
      <c r="I35" s="4">
        <v>0</v>
      </c>
      <c r="J35" s="4">
        <v>0</v>
      </c>
      <c r="K35" s="4">
        <v>0</v>
      </c>
      <c r="L35" s="42">
        <f t="shared" si="12"/>
        <v>0</v>
      </c>
      <c r="M35" s="42">
        <f t="shared" si="12"/>
        <v>0</v>
      </c>
      <c r="N35" s="42">
        <f t="shared" si="13"/>
        <v>0</v>
      </c>
      <c r="O35" s="42">
        <f t="shared" si="13"/>
        <v>0</v>
      </c>
    </row>
    <row r="36" spans="2:15" ht="27" x14ac:dyDescent="0.25">
      <c r="B36" s="41" t="s">
        <v>159</v>
      </c>
      <c r="C36" s="3" t="s">
        <v>160</v>
      </c>
      <c r="D36" s="97"/>
      <c r="E36" s="4">
        <v>15086.270560000001</v>
      </c>
      <c r="F36" s="4">
        <v>9064.4654639759356</v>
      </c>
      <c r="G36" s="43">
        <v>0</v>
      </c>
      <c r="H36" s="4">
        <v>0</v>
      </c>
      <c r="I36" s="4">
        <v>0</v>
      </c>
      <c r="J36" s="4"/>
      <c r="K36" s="4"/>
      <c r="L36" s="42"/>
      <c r="M36" s="42"/>
      <c r="N36" s="42"/>
      <c r="O36" s="42"/>
    </row>
    <row r="37" spans="2:15" s="75" customFormat="1" ht="15" customHeight="1" x14ac:dyDescent="0.25">
      <c r="B37" s="70" t="s">
        <v>115</v>
      </c>
      <c r="C37" s="71"/>
      <c r="D37" s="77"/>
      <c r="E37" s="73">
        <f>+SUM(E38:E40)</f>
        <v>245051.07135999997</v>
      </c>
      <c r="F37" s="73">
        <f t="shared" ref="F37:O37" si="20">+SUM(F38:F40)</f>
        <v>147236.98374749435</v>
      </c>
      <c r="G37" s="73">
        <f t="shared" si="20"/>
        <v>0</v>
      </c>
      <c r="H37" s="73">
        <f t="shared" si="20"/>
        <v>0</v>
      </c>
      <c r="I37" s="73">
        <f t="shared" si="20"/>
        <v>0</v>
      </c>
      <c r="J37" s="73">
        <f t="shared" si="20"/>
        <v>0</v>
      </c>
      <c r="K37" s="73">
        <f t="shared" si="20"/>
        <v>0</v>
      </c>
      <c r="L37" s="73">
        <f t="shared" si="20"/>
        <v>0</v>
      </c>
      <c r="M37" s="73">
        <f t="shared" si="20"/>
        <v>0</v>
      </c>
      <c r="N37" s="73">
        <f t="shared" si="20"/>
        <v>0</v>
      </c>
      <c r="O37" s="73">
        <f t="shared" si="20"/>
        <v>0</v>
      </c>
    </row>
    <row r="38" spans="2:15" ht="15" customHeight="1" x14ac:dyDescent="0.25">
      <c r="B38" s="41" t="s">
        <v>36</v>
      </c>
      <c r="C38" s="3" t="s">
        <v>37</v>
      </c>
      <c r="D38" s="2" t="s">
        <v>38</v>
      </c>
      <c r="E38" s="4">
        <v>75040.98</v>
      </c>
      <c r="F38" s="4">
        <v>45087.774933350316</v>
      </c>
      <c r="G38" s="43">
        <v>0</v>
      </c>
      <c r="H38" s="4">
        <v>0</v>
      </c>
      <c r="I38" s="4">
        <v>0</v>
      </c>
      <c r="J38" s="4">
        <v>0</v>
      </c>
      <c r="K38" s="4">
        <v>0</v>
      </c>
      <c r="L38" s="42">
        <f>+H38/E38</f>
        <v>0</v>
      </c>
      <c r="M38" s="42">
        <f>+I38/F38</f>
        <v>0</v>
      </c>
      <c r="N38" s="42">
        <f>+J38/E38</f>
        <v>0</v>
      </c>
      <c r="O38" s="42">
        <f>+K38/F38</f>
        <v>0</v>
      </c>
    </row>
    <row r="39" spans="2:15" ht="15" customHeight="1" x14ac:dyDescent="0.25">
      <c r="B39" s="41" t="s">
        <v>39</v>
      </c>
      <c r="C39" s="3" t="s">
        <v>40</v>
      </c>
      <c r="D39" s="97" t="s">
        <v>31</v>
      </c>
      <c r="E39" s="4">
        <v>150000</v>
      </c>
      <c r="F39" s="4">
        <v>90126.304853728565</v>
      </c>
      <c r="G39" s="43">
        <v>0</v>
      </c>
      <c r="H39" s="4">
        <v>0</v>
      </c>
      <c r="I39" s="4">
        <v>0</v>
      </c>
      <c r="J39" s="4">
        <v>0</v>
      </c>
      <c r="K39" s="4">
        <v>0</v>
      </c>
      <c r="L39" s="42">
        <f>+H39/E39</f>
        <v>0</v>
      </c>
      <c r="M39" s="42">
        <f>+I39/F39</f>
        <v>0</v>
      </c>
      <c r="N39" s="42">
        <f>+J39/E39</f>
        <v>0</v>
      </c>
      <c r="O39" s="42">
        <f>+K39/F39</f>
        <v>0</v>
      </c>
    </row>
    <row r="40" spans="2:15" ht="15" customHeight="1" x14ac:dyDescent="0.25">
      <c r="B40" s="41" t="s">
        <v>161</v>
      </c>
      <c r="C40" s="3" t="s">
        <v>162</v>
      </c>
      <c r="D40" s="97"/>
      <c r="E40" s="4">
        <v>20010.091359999999</v>
      </c>
      <c r="F40" s="4">
        <v>12022.903960415466</v>
      </c>
      <c r="G40" s="43">
        <v>0</v>
      </c>
      <c r="H40" s="4">
        <v>0</v>
      </c>
      <c r="I40" s="4">
        <v>0</v>
      </c>
      <c r="J40" s="4"/>
      <c r="K40" s="4"/>
      <c r="L40" s="42"/>
      <c r="M40" s="42"/>
      <c r="N40" s="42"/>
      <c r="O40" s="42"/>
    </row>
    <row r="41" spans="2:15" s="7" customFormat="1" ht="20.100000000000001" customHeight="1" x14ac:dyDescent="0.25">
      <c r="B41" s="60" t="s">
        <v>171</v>
      </c>
      <c r="C41" s="35"/>
      <c r="D41" s="36"/>
      <c r="E41" s="11">
        <f>+E42+E46</f>
        <v>243930.69990000001</v>
      </c>
      <c r="F41" s="11">
        <f t="shared" ref="F41:K41" si="21">+F42+F46</f>
        <v>149595.4485213249</v>
      </c>
      <c r="G41" s="11">
        <f t="shared" si="21"/>
        <v>0</v>
      </c>
      <c r="H41" s="11">
        <f t="shared" si="21"/>
        <v>0</v>
      </c>
      <c r="I41" s="11">
        <f t="shared" si="21"/>
        <v>0</v>
      </c>
      <c r="J41" s="11">
        <f t="shared" si="21"/>
        <v>0</v>
      </c>
      <c r="K41" s="11">
        <f t="shared" si="21"/>
        <v>0</v>
      </c>
      <c r="L41" s="38">
        <f>+H41/E41</f>
        <v>0</v>
      </c>
      <c r="M41" s="38">
        <f>+I41/F41</f>
        <v>0</v>
      </c>
      <c r="N41" s="38">
        <f>+J41/E41</f>
        <v>0</v>
      </c>
      <c r="O41" s="38">
        <f>+K41/F41</f>
        <v>0</v>
      </c>
    </row>
    <row r="42" spans="2:15" s="75" customFormat="1" ht="15" customHeight="1" x14ac:dyDescent="0.25">
      <c r="B42" s="70" t="s">
        <v>116</v>
      </c>
      <c r="C42" s="76"/>
      <c r="D42" s="77"/>
      <c r="E42" s="73">
        <f>+SUM(E43:E45)</f>
        <v>90451.155899999998</v>
      </c>
      <c r="F42" s="73">
        <f t="shared" ref="F42:K42" si="22">+SUM(F43:F45)</f>
        <v>54346.856340103521</v>
      </c>
      <c r="G42" s="73">
        <f t="shared" si="22"/>
        <v>0</v>
      </c>
      <c r="H42" s="73">
        <f t="shared" si="22"/>
        <v>0</v>
      </c>
      <c r="I42" s="73">
        <f t="shared" si="22"/>
        <v>0</v>
      </c>
      <c r="J42" s="73">
        <f t="shared" si="22"/>
        <v>0</v>
      </c>
      <c r="K42" s="73">
        <f t="shared" si="22"/>
        <v>0</v>
      </c>
      <c r="L42" s="74"/>
      <c r="M42" s="74"/>
      <c r="N42" s="74"/>
      <c r="O42" s="74"/>
    </row>
    <row r="43" spans="2:15" ht="15" customHeight="1" x14ac:dyDescent="0.25">
      <c r="B43" s="41" t="s">
        <v>41</v>
      </c>
      <c r="C43" s="3" t="s">
        <v>42</v>
      </c>
      <c r="D43" s="45" t="s">
        <v>31</v>
      </c>
      <c r="E43" s="4">
        <v>56484.455999999998</v>
      </c>
      <c r="F43" s="4">
        <v>33938.235339686777</v>
      </c>
      <c r="G43" s="43">
        <v>0</v>
      </c>
      <c r="H43" s="4">
        <v>0</v>
      </c>
      <c r="I43" s="4">
        <v>0</v>
      </c>
      <c r="J43" s="4">
        <v>0</v>
      </c>
      <c r="K43" s="4">
        <v>0</v>
      </c>
      <c r="L43" s="42">
        <f t="shared" ref="L43:M44" si="23">+H43/E43</f>
        <v>0</v>
      </c>
      <c r="M43" s="42">
        <f t="shared" si="23"/>
        <v>0</v>
      </c>
      <c r="N43" s="42">
        <f t="shared" ref="N43:O44" si="24">+J43/E43</f>
        <v>0</v>
      </c>
      <c r="O43" s="42">
        <f t="shared" si="24"/>
        <v>0</v>
      </c>
    </row>
    <row r="44" spans="2:15" ht="15" customHeight="1" x14ac:dyDescent="0.25">
      <c r="B44" s="41" t="s">
        <v>43</v>
      </c>
      <c r="C44" s="3" t="s">
        <v>44</v>
      </c>
      <c r="D44" s="45"/>
      <c r="E44" s="4">
        <v>18999.999900000003</v>
      </c>
      <c r="F44" s="4">
        <v>11415.998554721416</v>
      </c>
      <c r="G44" s="43">
        <v>0</v>
      </c>
      <c r="H44" s="4">
        <v>0</v>
      </c>
      <c r="I44" s="4">
        <v>0</v>
      </c>
      <c r="J44" s="4">
        <v>0</v>
      </c>
      <c r="K44" s="4">
        <v>0</v>
      </c>
      <c r="L44" s="40">
        <f t="shared" si="23"/>
        <v>0</v>
      </c>
      <c r="M44" s="40">
        <f t="shared" si="23"/>
        <v>0</v>
      </c>
      <c r="N44" s="40">
        <f t="shared" si="24"/>
        <v>0</v>
      </c>
      <c r="O44" s="40">
        <f t="shared" si="24"/>
        <v>0</v>
      </c>
    </row>
    <row r="45" spans="2:15" ht="27" x14ac:dyDescent="0.25">
      <c r="B45" s="41" t="s">
        <v>163</v>
      </c>
      <c r="C45" s="3" t="s">
        <v>164</v>
      </c>
      <c r="D45" s="45"/>
      <c r="E45" s="4">
        <v>14966.7</v>
      </c>
      <c r="F45" s="4">
        <v>8992.6224456953296</v>
      </c>
      <c r="G45" s="43">
        <v>0</v>
      </c>
      <c r="H45" s="4">
        <v>0</v>
      </c>
      <c r="I45" s="4">
        <v>0</v>
      </c>
      <c r="J45" s="4"/>
      <c r="K45" s="4"/>
      <c r="L45" s="40"/>
      <c r="M45" s="40"/>
      <c r="N45" s="40"/>
      <c r="O45" s="40"/>
    </row>
    <row r="46" spans="2:15" s="75" customFormat="1" ht="15" customHeight="1" x14ac:dyDescent="0.25">
      <c r="B46" s="70" t="s">
        <v>117</v>
      </c>
      <c r="C46" s="71"/>
      <c r="D46" s="72"/>
      <c r="E46" s="73">
        <f>+SUM(E47:E54)</f>
        <v>153479.54399999999</v>
      </c>
      <c r="F46" s="73">
        <f t="shared" ref="F46:K46" si="25">+SUM(F47:F54)</f>
        <v>95248.592181221393</v>
      </c>
      <c r="G46" s="73">
        <f t="shared" si="25"/>
        <v>0</v>
      </c>
      <c r="H46" s="73">
        <f t="shared" si="25"/>
        <v>0</v>
      </c>
      <c r="I46" s="73">
        <f t="shared" si="25"/>
        <v>0</v>
      </c>
      <c r="J46" s="73">
        <f t="shared" si="25"/>
        <v>0</v>
      </c>
      <c r="K46" s="73">
        <f t="shared" si="25"/>
        <v>0</v>
      </c>
      <c r="L46" s="74"/>
      <c r="M46" s="74"/>
      <c r="N46" s="74"/>
      <c r="O46" s="74"/>
    </row>
    <row r="47" spans="2:15" ht="15" customHeight="1" x14ac:dyDescent="0.25">
      <c r="B47" s="41" t="s">
        <v>45</v>
      </c>
      <c r="C47" s="3" t="s">
        <v>46</v>
      </c>
      <c r="D47" s="94" t="s">
        <v>31</v>
      </c>
      <c r="E47" s="4">
        <v>26668</v>
      </c>
      <c r="F47" s="4">
        <v>16023.255324498992</v>
      </c>
      <c r="G47" s="43">
        <v>0</v>
      </c>
      <c r="H47" s="4">
        <v>0</v>
      </c>
      <c r="I47" s="4">
        <v>0</v>
      </c>
      <c r="J47" s="4">
        <v>0</v>
      </c>
      <c r="K47" s="4">
        <v>0</v>
      </c>
      <c r="L47" s="40">
        <f t="shared" ref="L47:L70" si="26">+H47/E47</f>
        <v>0</v>
      </c>
      <c r="M47" s="40">
        <f t="shared" ref="M47:M70" si="27">+I47/F47</f>
        <v>0</v>
      </c>
      <c r="N47" s="40">
        <f t="shared" ref="N47:N70" si="28">+J47/E47</f>
        <v>0</v>
      </c>
      <c r="O47" s="40">
        <f t="shared" ref="O47:O70" si="29">+K47/F47</f>
        <v>0</v>
      </c>
    </row>
    <row r="48" spans="2:15" ht="15" customHeight="1" x14ac:dyDescent="0.25">
      <c r="B48" s="41" t="s">
        <v>47</v>
      </c>
      <c r="C48" s="3" t="s">
        <v>48</v>
      </c>
      <c r="D48" s="96"/>
      <c r="E48" s="4">
        <v>1680</v>
      </c>
      <c r="F48" s="4">
        <v>1009.4146143617597</v>
      </c>
      <c r="G48" s="43">
        <v>0</v>
      </c>
      <c r="H48" s="4">
        <v>0</v>
      </c>
      <c r="I48" s="4">
        <v>0</v>
      </c>
      <c r="J48" s="4">
        <v>0</v>
      </c>
      <c r="K48" s="4">
        <v>0</v>
      </c>
      <c r="L48" s="40">
        <f t="shared" si="26"/>
        <v>0</v>
      </c>
      <c r="M48" s="40">
        <f t="shared" si="27"/>
        <v>0</v>
      </c>
      <c r="N48" s="40">
        <f t="shared" si="28"/>
        <v>0</v>
      </c>
      <c r="O48" s="40">
        <f t="shared" si="29"/>
        <v>0</v>
      </c>
    </row>
    <row r="49" spans="2:15" ht="15" customHeight="1" x14ac:dyDescent="0.25">
      <c r="B49" s="41" t="s">
        <v>49</v>
      </c>
      <c r="C49" s="3" t="s">
        <v>50</v>
      </c>
      <c r="D49" s="96"/>
      <c r="E49" s="4">
        <v>22880</v>
      </c>
      <c r="F49" s="4">
        <v>13529.733665984142</v>
      </c>
      <c r="G49" s="43">
        <v>0</v>
      </c>
      <c r="H49" s="4">
        <v>0</v>
      </c>
      <c r="I49" s="4">
        <v>0</v>
      </c>
      <c r="J49" s="4">
        <v>0</v>
      </c>
      <c r="K49" s="4">
        <v>0</v>
      </c>
      <c r="L49" s="40">
        <f t="shared" si="26"/>
        <v>0</v>
      </c>
      <c r="M49" s="40">
        <f t="shared" si="27"/>
        <v>0</v>
      </c>
      <c r="N49" s="40">
        <f t="shared" si="28"/>
        <v>0</v>
      </c>
      <c r="O49" s="40">
        <f t="shared" si="29"/>
        <v>0</v>
      </c>
    </row>
    <row r="50" spans="2:15" ht="15" customHeight="1" x14ac:dyDescent="0.25">
      <c r="B50" s="41" t="s">
        <v>51</v>
      </c>
      <c r="C50" s="3" t="s">
        <v>103</v>
      </c>
      <c r="D50" s="96"/>
      <c r="E50" s="4">
        <v>29760</v>
      </c>
      <c r="F50" s="4">
        <v>17881.058882979745</v>
      </c>
      <c r="G50" s="43">
        <v>0</v>
      </c>
      <c r="H50" s="4">
        <v>0</v>
      </c>
      <c r="I50" s="4">
        <v>0</v>
      </c>
      <c r="J50" s="4">
        <v>0</v>
      </c>
      <c r="K50" s="4">
        <v>0</v>
      </c>
      <c r="L50" s="40">
        <f t="shared" si="26"/>
        <v>0</v>
      </c>
      <c r="M50" s="40">
        <f t="shared" si="27"/>
        <v>0</v>
      </c>
      <c r="N50" s="40">
        <f t="shared" si="28"/>
        <v>0</v>
      </c>
      <c r="O50" s="40">
        <f t="shared" si="29"/>
        <v>0</v>
      </c>
    </row>
    <row r="51" spans="2:15" ht="15" customHeight="1" x14ac:dyDescent="0.25">
      <c r="B51" s="41" t="s">
        <v>52</v>
      </c>
      <c r="C51" s="3" t="s">
        <v>53</v>
      </c>
      <c r="D51" s="96"/>
      <c r="E51" s="4">
        <v>32080</v>
      </c>
      <c r="F51" s="4">
        <v>19275.012398050756</v>
      </c>
      <c r="G51" s="43">
        <v>0</v>
      </c>
      <c r="H51" s="4">
        <v>0</v>
      </c>
      <c r="I51" s="4">
        <v>0</v>
      </c>
      <c r="J51" s="4">
        <v>0</v>
      </c>
      <c r="K51" s="4">
        <v>0</v>
      </c>
      <c r="L51" s="42">
        <f t="shared" si="26"/>
        <v>0</v>
      </c>
      <c r="M51" s="42">
        <f t="shared" si="27"/>
        <v>0</v>
      </c>
      <c r="N51" s="42">
        <f t="shared" si="28"/>
        <v>0</v>
      </c>
      <c r="O51" s="42">
        <f t="shared" si="29"/>
        <v>0</v>
      </c>
    </row>
    <row r="52" spans="2:15" ht="15" customHeight="1" x14ac:dyDescent="0.25">
      <c r="B52" s="41" t="s">
        <v>54</v>
      </c>
      <c r="C52" s="3" t="s">
        <v>55</v>
      </c>
      <c r="D52" s="96"/>
      <c r="E52" s="4">
        <v>7644</v>
      </c>
      <c r="F52" s="4">
        <v>4592.8364953460068</v>
      </c>
      <c r="G52" s="43">
        <v>0</v>
      </c>
      <c r="H52" s="4">
        <v>0</v>
      </c>
      <c r="I52" s="4">
        <v>0</v>
      </c>
      <c r="J52" s="4">
        <v>0</v>
      </c>
      <c r="K52" s="4">
        <v>0</v>
      </c>
      <c r="L52" s="42">
        <f t="shared" si="26"/>
        <v>0</v>
      </c>
      <c r="M52" s="42">
        <f t="shared" si="27"/>
        <v>0</v>
      </c>
      <c r="N52" s="42">
        <f t="shared" si="28"/>
        <v>0</v>
      </c>
      <c r="O52" s="42">
        <f t="shared" si="29"/>
        <v>0</v>
      </c>
    </row>
    <row r="53" spans="2:15" ht="15" customHeight="1" x14ac:dyDescent="0.25">
      <c r="B53" s="41" t="s">
        <v>56</v>
      </c>
      <c r="C53" s="3" t="s">
        <v>57</v>
      </c>
      <c r="D53" s="95"/>
      <c r="E53" s="4">
        <v>1400</v>
      </c>
      <c r="F53" s="4">
        <v>979.99999999999989</v>
      </c>
      <c r="G53" s="43">
        <v>0</v>
      </c>
      <c r="H53" s="4">
        <v>0</v>
      </c>
      <c r="I53" s="4">
        <v>0</v>
      </c>
      <c r="J53" s="4">
        <v>0</v>
      </c>
      <c r="K53" s="4">
        <v>0</v>
      </c>
      <c r="L53" s="42">
        <f t="shared" si="26"/>
        <v>0</v>
      </c>
      <c r="M53" s="42">
        <f t="shared" si="27"/>
        <v>0</v>
      </c>
      <c r="N53" s="42">
        <f t="shared" si="28"/>
        <v>0</v>
      </c>
      <c r="O53" s="42">
        <f t="shared" si="29"/>
        <v>0</v>
      </c>
    </row>
    <row r="54" spans="2:15" ht="15" customHeight="1" x14ac:dyDescent="0.25">
      <c r="B54" s="41" t="s">
        <v>58</v>
      </c>
      <c r="C54" s="3" t="s">
        <v>59</v>
      </c>
      <c r="D54" s="2" t="s">
        <v>5</v>
      </c>
      <c r="E54" s="4">
        <v>31367.544000000002</v>
      </c>
      <c r="F54" s="4">
        <v>21957.280799999997</v>
      </c>
      <c r="G54" s="43">
        <v>0</v>
      </c>
      <c r="H54" s="4">
        <v>0</v>
      </c>
      <c r="I54" s="4">
        <v>0</v>
      </c>
      <c r="J54" s="4">
        <v>0</v>
      </c>
      <c r="K54" s="4">
        <v>0</v>
      </c>
      <c r="L54" s="42">
        <f t="shared" si="26"/>
        <v>0</v>
      </c>
      <c r="M54" s="42">
        <f t="shared" si="27"/>
        <v>0</v>
      </c>
      <c r="N54" s="42">
        <f t="shared" si="28"/>
        <v>0</v>
      </c>
      <c r="O54" s="42">
        <f t="shared" si="29"/>
        <v>0</v>
      </c>
    </row>
    <row r="55" spans="2:15" s="7" customFormat="1" ht="20.100000000000001" customHeight="1" x14ac:dyDescent="0.25">
      <c r="B55" s="60" t="s">
        <v>108</v>
      </c>
      <c r="C55" s="35"/>
      <c r="D55" s="36"/>
      <c r="E55" s="11">
        <f>+E56+E62</f>
        <v>83514.455000000016</v>
      </c>
      <c r="F55" s="11">
        <f t="shared" ref="F55:K55" si="30">+F56+F62</f>
        <v>53059.879160721968</v>
      </c>
      <c r="G55" s="11">
        <f t="shared" si="30"/>
        <v>6057</v>
      </c>
      <c r="H55" s="11">
        <f t="shared" si="30"/>
        <v>30634.760248999984</v>
      </c>
      <c r="I55" s="11">
        <f t="shared" si="30"/>
        <v>23278.743621357491</v>
      </c>
      <c r="J55" s="11">
        <f t="shared" si="30"/>
        <v>29623.527550000006</v>
      </c>
      <c r="K55" s="11">
        <f t="shared" si="30"/>
        <v>22624.068360000012</v>
      </c>
      <c r="L55" s="38">
        <f>+H55/E55</f>
        <v>0.36681985470658918</v>
      </c>
      <c r="M55" s="38">
        <f>+I55/F55</f>
        <v>0.43872590721220078</v>
      </c>
      <c r="N55" s="38">
        <f>+J55/E55</f>
        <v>0.35471137960488397</v>
      </c>
      <c r="O55" s="38">
        <f>+K55/F55</f>
        <v>0.4263874836855579</v>
      </c>
    </row>
    <row r="56" spans="2:15" s="75" customFormat="1" ht="15" customHeight="1" x14ac:dyDescent="0.25">
      <c r="B56" s="70" t="s">
        <v>118</v>
      </c>
      <c r="C56" s="76"/>
      <c r="D56" s="77"/>
      <c r="E56" s="73">
        <f>+SUM(E57:E61)</f>
        <v>80664.455000000016</v>
      </c>
      <c r="F56" s="73">
        <f t="shared" ref="F56:K56" si="31">+SUM(F57:F61)</f>
        <v>51374.575797607686</v>
      </c>
      <c r="G56" s="73">
        <f t="shared" si="31"/>
        <v>6057</v>
      </c>
      <c r="H56" s="73">
        <f t="shared" si="31"/>
        <v>30634.760248999984</v>
      </c>
      <c r="I56" s="73">
        <f t="shared" si="31"/>
        <v>23278.743621357491</v>
      </c>
      <c r="J56" s="73">
        <f t="shared" si="31"/>
        <v>29623.527550000006</v>
      </c>
      <c r="K56" s="73">
        <f t="shared" si="31"/>
        <v>22624.068360000012</v>
      </c>
      <c r="L56" s="74">
        <f t="shared" ref="L56" si="32">+H56/E56</f>
        <v>0.37978016772071388</v>
      </c>
      <c r="M56" s="74">
        <f t="shared" ref="M56" si="33">+I56/F56</f>
        <v>0.45311797245908336</v>
      </c>
      <c r="N56" s="74">
        <f t="shared" ref="N56" si="34">+J56/E56</f>
        <v>0.36724388145931192</v>
      </c>
      <c r="O56" s="74">
        <f t="shared" ref="O56" si="35">+K56/F56</f>
        <v>0.44037479645824201</v>
      </c>
    </row>
    <row r="57" spans="2:15" ht="15" customHeight="1" x14ac:dyDescent="0.25">
      <c r="B57" s="41" t="s">
        <v>60</v>
      </c>
      <c r="C57" s="3" t="s">
        <v>61</v>
      </c>
      <c r="D57" s="2" t="s">
        <v>62</v>
      </c>
      <c r="E57" s="4">
        <v>63430.930000000029</v>
      </c>
      <c r="F57" s="4">
        <v>41065.385560577895</v>
      </c>
      <c r="G57" s="4">
        <v>6057</v>
      </c>
      <c r="H57" s="4">
        <v>30634.760248999984</v>
      </c>
      <c r="I57" s="4">
        <f>K57+((H57-J57)/(E57/F57))</f>
        <v>23278.743621357491</v>
      </c>
      <c r="J57" s="4">
        <v>29623.527550000006</v>
      </c>
      <c r="K57" s="4">
        <v>22624.068360000012</v>
      </c>
      <c r="L57" s="42">
        <f t="shared" si="26"/>
        <v>0.48296249556801341</v>
      </c>
      <c r="M57" s="42">
        <f t="shared" si="27"/>
        <v>0.56687020719719494</v>
      </c>
      <c r="N57" s="42">
        <f t="shared" si="28"/>
        <v>0.46702023050899605</v>
      </c>
      <c r="O57" s="42">
        <f t="shared" si="29"/>
        <v>0.55092794213817764</v>
      </c>
    </row>
    <row r="58" spans="2:15" ht="15" customHeight="1" x14ac:dyDescent="0.25">
      <c r="B58" s="41" t="s">
        <v>63</v>
      </c>
      <c r="C58" s="3" t="s">
        <v>64</v>
      </c>
      <c r="D58" s="97" t="s">
        <v>31</v>
      </c>
      <c r="E58" s="4">
        <v>6300</v>
      </c>
      <c r="F58" s="4">
        <v>3785.3048038566003</v>
      </c>
      <c r="G58" s="43">
        <v>0</v>
      </c>
      <c r="H58" s="4">
        <v>0</v>
      </c>
      <c r="I58" s="4">
        <v>0</v>
      </c>
      <c r="J58" s="4">
        <v>0</v>
      </c>
      <c r="K58" s="4">
        <v>0</v>
      </c>
      <c r="L58" s="42">
        <f t="shared" si="26"/>
        <v>0</v>
      </c>
      <c r="M58" s="42">
        <f t="shared" si="27"/>
        <v>0</v>
      </c>
      <c r="N58" s="42">
        <f t="shared" si="28"/>
        <v>0</v>
      </c>
      <c r="O58" s="42">
        <f t="shared" si="29"/>
        <v>0</v>
      </c>
    </row>
    <row r="59" spans="2:15" ht="15" customHeight="1" x14ac:dyDescent="0.25">
      <c r="B59" s="41" t="s">
        <v>65</v>
      </c>
      <c r="C59" s="3" t="s">
        <v>105</v>
      </c>
      <c r="D59" s="97"/>
      <c r="E59" s="4">
        <v>6000</v>
      </c>
      <c r="F59" s="4">
        <v>3575.3391279873176</v>
      </c>
      <c r="G59" s="43">
        <v>0</v>
      </c>
      <c r="H59" s="4">
        <v>0</v>
      </c>
      <c r="I59" s="4">
        <v>0</v>
      </c>
      <c r="J59" s="4">
        <v>0</v>
      </c>
      <c r="K59" s="4">
        <v>0</v>
      </c>
      <c r="L59" s="42">
        <f t="shared" si="26"/>
        <v>0</v>
      </c>
      <c r="M59" s="42">
        <f t="shared" si="27"/>
        <v>0</v>
      </c>
      <c r="N59" s="42">
        <f t="shared" si="28"/>
        <v>0</v>
      </c>
      <c r="O59" s="42">
        <f t="shared" si="29"/>
        <v>0</v>
      </c>
    </row>
    <row r="60" spans="2:15" ht="15" customHeight="1" x14ac:dyDescent="0.25">
      <c r="B60" s="41" t="s">
        <v>66</v>
      </c>
      <c r="C60" s="3" t="s">
        <v>104</v>
      </c>
      <c r="D60" s="97"/>
      <c r="E60" s="4">
        <v>3523.5250000000001</v>
      </c>
      <c r="F60" s="4">
        <v>2101.359039560823</v>
      </c>
      <c r="G60" s="43">
        <v>0</v>
      </c>
      <c r="H60" s="4">
        <v>0</v>
      </c>
      <c r="I60" s="4">
        <v>0</v>
      </c>
      <c r="J60" s="4">
        <v>0</v>
      </c>
      <c r="K60" s="4">
        <v>0</v>
      </c>
      <c r="L60" s="42">
        <f t="shared" si="26"/>
        <v>0</v>
      </c>
      <c r="M60" s="42">
        <f t="shared" si="27"/>
        <v>0</v>
      </c>
      <c r="N60" s="42">
        <f t="shared" si="28"/>
        <v>0</v>
      </c>
      <c r="O60" s="42">
        <f t="shared" si="29"/>
        <v>0</v>
      </c>
    </row>
    <row r="61" spans="2:15" s="65" customFormat="1" ht="15" customHeight="1" x14ac:dyDescent="0.25">
      <c r="B61" s="61" t="s">
        <v>67</v>
      </c>
      <c r="C61" s="62" t="s">
        <v>68</v>
      </c>
      <c r="D61" s="63" t="s">
        <v>69</v>
      </c>
      <c r="E61" s="16">
        <v>1410</v>
      </c>
      <c r="F61" s="16">
        <v>847.18726562504855</v>
      </c>
      <c r="G61" s="43">
        <v>0</v>
      </c>
      <c r="H61" s="4">
        <v>0</v>
      </c>
      <c r="I61" s="16"/>
      <c r="J61" s="16">
        <v>0</v>
      </c>
      <c r="K61" s="16">
        <v>0</v>
      </c>
      <c r="L61" s="64">
        <f t="shared" si="26"/>
        <v>0</v>
      </c>
      <c r="M61" s="64">
        <f t="shared" si="27"/>
        <v>0</v>
      </c>
      <c r="N61" s="64">
        <f t="shared" si="28"/>
        <v>0</v>
      </c>
      <c r="O61" s="64">
        <f t="shared" si="29"/>
        <v>0</v>
      </c>
    </row>
    <row r="62" spans="2:15" s="75" customFormat="1" ht="15" customHeight="1" x14ac:dyDescent="0.25">
      <c r="B62" s="70" t="s">
        <v>119</v>
      </c>
      <c r="C62" s="71"/>
      <c r="D62" s="72"/>
      <c r="E62" s="73">
        <f>+SUM(E63:E64)</f>
        <v>2850</v>
      </c>
      <c r="F62" s="73">
        <f t="shared" ref="F62:K62" si="36">+SUM(F63:F64)</f>
        <v>1685.3033631142835</v>
      </c>
      <c r="G62" s="73">
        <f t="shared" si="36"/>
        <v>0</v>
      </c>
      <c r="H62" s="73">
        <f t="shared" si="36"/>
        <v>0</v>
      </c>
      <c r="I62" s="73">
        <f t="shared" si="36"/>
        <v>0</v>
      </c>
      <c r="J62" s="73">
        <f t="shared" si="36"/>
        <v>0</v>
      </c>
      <c r="K62" s="73">
        <f t="shared" si="36"/>
        <v>0</v>
      </c>
      <c r="L62" s="74">
        <f>+H62/E62</f>
        <v>0</v>
      </c>
      <c r="M62" s="74">
        <f t="shared" ref="M62:M64" si="37">+I62/F62</f>
        <v>0</v>
      </c>
      <c r="N62" s="74">
        <f t="shared" ref="N62:N64" si="38">+J62/E62</f>
        <v>0</v>
      </c>
      <c r="O62" s="74">
        <f t="shared" ref="O62:O64" si="39">+K62/F62</f>
        <v>0</v>
      </c>
    </row>
    <row r="63" spans="2:15" ht="15" customHeight="1" x14ac:dyDescent="0.25">
      <c r="B63" s="41" t="s">
        <v>70</v>
      </c>
      <c r="C63" s="3" t="s">
        <v>71</v>
      </c>
      <c r="D63" s="94" t="s">
        <v>69</v>
      </c>
      <c r="E63" s="4">
        <v>2000</v>
      </c>
      <c r="F63" s="4">
        <v>1182.6690267468655</v>
      </c>
      <c r="G63" s="43">
        <v>0</v>
      </c>
      <c r="H63" s="4">
        <v>0</v>
      </c>
      <c r="I63" s="4">
        <v>0</v>
      </c>
      <c r="J63" s="4">
        <v>0</v>
      </c>
      <c r="K63" s="4">
        <v>0</v>
      </c>
      <c r="L63" s="42">
        <f t="shared" ref="L63:L64" si="40">+H63/E63</f>
        <v>0</v>
      </c>
      <c r="M63" s="42">
        <f t="shared" si="37"/>
        <v>0</v>
      </c>
      <c r="N63" s="42">
        <f t="shared" si="38"/>
        <v>0</v>
      </c>
      <c r="O63" s="42">
        <f t="shared" si="39"/>
        <v>0</v>
      </c>
    </row>
    <row r="64" spans="2:15" ht="15" customHeight="1" x14ac:dyDescent="0.25">
      <c r="B64" s="41" t="s">
        <v>72</v>
      </c>
      <c r="C64" s="3" t="s">
        <v>73</v>
      </c>
      <c r="D64" s="95"/>
      <c r="E64" s="4">
        <v>850</v>
      </c>
      <c r="F64" s="4">
        <v>502.63433636741786</v>
      </c>
      <c r="G64" s="43">
        <v>0</v>
      </c>
      <c r="H64" s="4">
        <v>0</v>
      </c>
      <c r="I64" s="4">
        <v>0</v>
      </c>
      <c r="J64" s="4">
        <v>0</v>
      </c>
      <c r="K64" s="4">
        <v>0</v>
      </c>
      <c r="L64" s="42">
        <f t="shared" si="40"/>
        <v>0</v>
      </c>
      <c r="M64" s="42">
        <f t="shared" si="37"/>
        <v>0</v>
      </c>
      <c r="N64" s="42">
        <f t="shared" si="38"/>
        <v>0</v>
      </c>
      <c r="O64" s="42">
        <f t="shared" si="39"/>
        <v>0</v>
      </c>
    </row>
    <row r="65" spans="2:15" s="7" customFormat="1" ht="20.100000000000001" customHeight="1" x14ac:dyDescent="0.25">
      <c r="B65" s="60" t="s">
        <v>109</v>
      </c>
      <c r="C65" s="35"/>
      <c r="D65" s="36"/>
      <c r="E65" s="11">
        <f>SUM(E66:E70)</f>
        <v>37793.925000000003</v>
      </c>
      <c r="F65" s="11">
        <f>SUM(F66:F70)</f>
        <v>23696.78810189712</v>
      </c>
      <c r="G65" s="11">
        <f t="shared" ref="G65:K65" si="41">SUM(G66:G70)</f>
        <v>0</v>
      </c>
      <c r="H65" s="11">
        <f t="shared" si="41"/>
        <v>0</v>
      </c>
      <c r="I65" s="11">
        <f t="shared" si="41"/>
        <v>0</v>
      </c>
      <c r="J65" s="11">
        <f t="shared" si="41"/>
        <v>0</v>
      </c>
      <c r="K65" s="11">
        <f t="shared" si="41"/>
        <v>0</v>
      </c>
      <c r="L65" s="38">
        <f>+H65/E65</f>
        <v>0</v>
      </c>
      <c r="M65" s="38">
        <f>+I65/F65</f>
        <v>0</v>
      </c>
      <c r="N65" s="38">
        <f>+J65/E65</f>
        <v>0</v>
      </c>
      <c r="O65" s="38">
        <f>+K65/F65</f>
        <v>0</v>
      </c>
    </row>
    <row r="66" spans="2:15" s="13" customFormat="1" ht="15" customHeight="1" x14ac:dyDescent="0.25">
      <c r="B66" s="67" t="s">
        <v>74</v>
      </c>
      <c r="C66" s="68" t="s">
        <v>75</v>
      </c>
      <c r="D66" s="15" t="s">
        <v>69</v>
      </c>
      <c r="E66" s="4">
        <v>11000</v>
      </c>
      <c r="F66" s="4">
        <v>7699.9999999999991</v>
      </c>
      <c r="G66" s="43">
        <v>0</v>
      </c>
      <c r="H66" s="4">
        <v>0</v>
      </c>
      <c r="I66" s="4">
        <v>0</v>
      </c>
      <c r="J66" s="4">
        <v>0</v>
      </c>
      <c r="K66" s="4">
        <v>0</v>
      </c>
      <c r="L66" s="40">
        <f t="shared" si="26"/>
        <v>0</v>
      </c>
      <c r="M66" s="40">
        <f t="shared" si="27"/>
        <v>0</v>
      </c>
      <c r="N66" s="40">
        <f t="shared" si="28"/>
        <v>0</v>
      </c>
      <c r="O66" s="40">
        <f t="shared" si="29"/>
        <v>0</v>
      </c>
    </row>
    <row r="67" spans="2:15" s="13" customFormat="1" ht="15" customHeight="1" x14ac:dyDescent="0.25">
      <c r="B67" s="67" t="s">
        <v>76</v>
      </c>
      <c r="C67" s="68" t="s">
        <v>77</v>
      </c>
      <c r="D67" s="15" t="s">
        <v>78</v>
      </c>
      <c r="E67" s="4">
        <v>5882.7060000000001</v>
      </c>
      <c r="F67" s="4">
        <v>3484.3210925734716</v>
      </c>
      <c r="G67" s="43">
        <v>0</v>
      </c>
      <c r="H67" s="4">
        <v>0</v>
      </c>
      <c r="I67" s="4">
        <v>0</v>
      </c>
      <c r="J67" s="4">
        <v>0</v>
      </c>
      <c r="K67" s="4">
        <v>0</v>
      </c>
      <c r="L67" s="40">
        <f t="shared" si="26"/>
        <v>0</v>
      </c>
      <c r="M67" s="40">
        <f t="shared" si="27"/>
        <v>0</v>
      </c>
      <c r="N67" s="40">
        <f t="shared" si="28"/>
        <v>0</v>
      </c>
      <c r="O67" s="40">
        <f t="shared" si="29"/>
        <v>0</v>
      </c>
    </row>
    <row r="68" spans="2:15" s="13" customFormat="1" ht="15" customHeight="1" x14ac:dyDescent="0.25">
      <c r="B68" s="67" t="s">
        <v>79</v>
      </c>
      <c r="C68" s="68" t="s">
        <v>80</v>
      </c>
      <c r="D68" s="15"/>
      <c r="E68" s="4">
        <v>8523.9210000000003</v>
      </c>
      <c r="F68" s="4">
        <v>5078.1816904554653</v>
      </c>
      <c r="G68" s="43">
        <v>0</v>
      </c>
      <c r="H68" s="4">
        <v>0</v>
      </c>
      <c r="I68" s="4">
        <v>0</v>
      </c>
      <c r="J68" s="4">
        <v>0</v>
      </c>
      <c r="K68" s="4">
        <v>0</v>
      </c>
      <c r="L68" s="40">
        <f t="shared" si="26"/>
        <v>0</v>
      </c>
      <c r="M68" s="40">
        <f t="shared" si="27"/>
        <v>0</v>
      </c>
      <c r="N68" s="40">
        <f t="shared" si="28"/>
        <v>0</v>
      </c>
      <c r="O68" s="40">
        <f t="shared" si="29"/>
        <v>0</v>
      </c>
    </row>
    <row r="69" spans="2:15" s="13" customFormat="1" ht="15" customHeight="1" x14ac:dyDescent="0.25">
      <c r="B69" s="67" t="s">
        <v>81</v>
      </c>
      <c r="C69" s="69" t="s">
        <v>82</v>
      </c>
      <c r="D69" s="15"/>
      <c r="E69" s="4">
        <v>300.13799999999998</v>
      </c>
      <c r="F69" s="4">
        <v>171.81153902955958</v>
      </c>
      <c r="G69" s="43">
        <v>0</v>
      </c>
      <c r="H69" s="4">
        <v>0</v>
      </c>
      <c r="I69" s="4">
        <v>0</v>
      </c>
      <c r="J69" s="4">
        <v>0</v>
      </c>
      <c r="K69" s="4">
        <v>0</v>
      </c>
      <c r="L69" s="40">
        <f t="shared" si="26"/>
        <v>0</v>
      </c>
      <c r="M69" s="40">
        <f t="shared" si="27"/>
        <v>0</v>
      </c>
      <c r="N69" s="40">
        <f t="shared" si="28"/>
        <v>0</v>
      </c>
      <c r="O69" s="40">
        <f t="shared" si="29"/>
        <v>0</v>
      </c>
    </row>
    <row r="70" spans="2:15" s="13" customFormat="1" ht="15" customHeight="1" x14ac:dyDescent="0.25">
      <c r="B70" s="67" t="s">
        <v>83</v>
      </c>
      <c r="C70" s="68" t="s">
        <v>84</v>
      </c>
      <c r="D70" s="15"/>
      <c r="E70" s="4">
        <v>12087.16</v>
      </c>
      <c r="F70" s="4">
        <v>7262.4737798386232</v>
      </c>
      <c r="G70" s="43">
        <v>0</v>
      </c>
      <c r="H70" s="4">
        <v>0</v>
      </c>
      <c r="I70" s="4">
        <v>0</v>
      </c>
      <c r="J70" s="4">
        <v>0</v>
      </c>
      <c r="K70" s="4">
        <v>0</v>
      </c>
      <c r="L70" s="40">
        <f t="shared" si="26"/>
        <v>0</v>
      </c>
      <c r="M70" s="40">
        <f t="shared" si="27"/>
        <v>0</v>
      </c>
      <c r="N70" s="40">
        <f t="shared" si="28"/>
        <v>0</v>
      </c>
      <c r="O70" s="40">
        <f t="shared" si="29"/>
        <v>0</v>
      </c>
    </row>
    <row r="71" spans="2:15" ht="5.0999999999999996" customHeight="1" x14ac:dyDescent="0.25"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</row>
    <row r="72" spans="2:15" s="7" customFormat="1" ht="25.35" customHeight="1" x14ac:dyDescent="0.25">
      <c r="B72" s="17" t="s">
        <v>172</v>
      </c>
      <c r="C72" s="12"/>
      <c r="D72" s="12"/>
      <c r="E72" s="6">
        <f t="shared" ref="E72:K72" si="42">E74+E84+E90</f>
        <v>383024.03126000002</v>
      </c>
      <c r="F72" s="6">
        <f t="shared" si="42"/>
        <v>247683.67238834157</v>
      </c>
      <c r="G72" s="6">
        <f t="shared" si="42"/>
        <v>8320</v>
      </c>
      <c r="H72" s="6">
        <f t="shared" si="42"/>
        <v>127174.18118000001</v>
      </c>
      <c r="I72" s="6">
        <f t="shared" si="42"/>
        <v>90683.998748000013</v>
      </c>
      <c r="J72" s="6">
        <f t="shared" si="42"/>
        <v>34261.714240000001</v>
      </c>
      <c r="K72" s="6">
        <f t="shared" si="42"/>
        <v>25645.271890000011</v>
      </c>
      <c r="L72" s="31">
        <f>+H72/E72</f>
        <v>0.33202663749751277</v>
      </c>
      <c r="M72" s="31">
        <f>+I72/F72</f>
        <v>0.36612828723654089</v>
      </c>
      <c r="N72" s="31">
        <f>+J72/E72</f>
        <v>8.9450560392496242E-2</v>
      </c>
      <c r="O72" s="31">
        <f>+K72/F72</f>
        <v>0.10354042171092716</v>
      </c>
    </row>
    <row r="73" spans="2:15" ht="5.0999999999999996" customHeight="1" x14ac:dyDescent="0.25">
      <c r="B73" s="47"/>
      <c r="C73" s="48"/>
      <c r="D73" s="48"/>
      <c r="E73" s="49"/>
      <c r="F73" s="49"/>
      <c r="G73" s="49"/>
      <c r="H73" s="49"/>
      <c r="I73" s="49"/>
      <c r="J73" s="49"/>
      <c r="K73" s="49"/>
      <c r="L73" s="50"/>
      <c r="M73" s="50"/>
      <c r="N73" s="50"/>
      <c r="O73" s="50"/>
    </row>
    <row r="74" spans="2:15" s="7" customFormat="1" ht="20.100000000000001" customHeight="1" x14ac:dyDescent="0.25">
      <c r="B74" s="60" t="s">
        <v>167</v>
      </c>
      <c r="C74" s="35"/>
      <c r="D74" s="36"/>
      <c r="E74" s="11">
        <v>149999.85</v>
      </c>
      <c r="F74" s="11">
        <v>104999.89499999997</v>
      </c>
      <c r="G74" s="11">
        <f>+G83++G75</f>
        <v>52</v>
      </c>
      <c r="H74" s="11">
        <f>+H83+H75</f>
        <v>37496.87818</v>
      </c>
      <c r="I74" s="11">
        <f>+I83++I75</f>
        <v>26263.637149999999</v>
      </c>
      <c r="J74" s="11">
        <f>+J83++J75</f>
        <v>2747.4719799999998</v>
      </c>
      <c r="K74" s="11">
        <f>+K83++K75</f>
        <v>1939.0528100000004</v>
      </c>
      <c r="L74" s="38">
        <f>+IFERROR(H74/E74,"")</f>
        <v>0.24997943784610449</v>
      </c>
      <c r="M74" s="38">
        <f>+IFERROR(I74/F74,"")</f>
        <v>0.25013012774917542</v>
      </c>
      <c r="N74" s="38">
        <f>+IFERROR(J74/E74,"")</f>
        <v>1.8316498183164848E-2</v>
      </c>
      <c r="O74" s="38">
        <f>+IFERROR(K74/F74,"")</f>
        <v>1.8467188086235712E-2</v>
      </c>
    </row>
    <row r="75" spans="2:15" s="75" customFormat="1" ht="20.100000000000001" customHeight="1" x14ac:dyDescent="0.25">
      <c r="B75" s="70" t="s">
        <v>152</v>
      </c>
      <c r="C75" s="78" t="s">
        <v>153</v>
      </c>
      <c r="D75" s="94" t="s">
        <v>69</v>
      </c>
      <c r="E75" s="73">
        <f>+E76+E82</f>
        <v>0</v>
      </c>
      <c r="F75" s="73">
        <f t="shared" ref="F75:K75" si="43">+F76+F82</f>
        <v>0</v>
      </c>
      <c r="G75" s="73">
        <f t="shared" si="43"/>
        <v>0</v>
      </c>
      <c r="H75" s="73">
        <f t="shared" si="43"/>
        <v>0</v>
      </c>
      <c r="I75" s="73">
        <f t="shared" si="43"/>
        <v>0</v>
      </c>
      <c r="J75" s="73">
        <f t="shared" si="43"/>
        <v>0</v>
      </c>
      <c r="K75" s="73">
        <f t="shared" si="43"/>
        <v>0</v>
      </c>
      <c r="L75" s="74" t="str">
        <f>+IFERROR(H75/E75,"")</f>
        <v/>
      </c>
      <c r="M75" s="74" t="str">
        <f>+IFERROR(I75/F75,"")</f>
        <v/>
      </c>
      <c r="N75" s="74" t="str">
        <f>+IFERROR(J75/E75,"")</f>
        <v/>
      </c>
      <c r="O75" s="74" t="str">
        <f>+IFERROR(K75/F75,"")</f>
        <v/>
      </c>
    </row>
    <row r="76" spans="2:15" ht="15" customHeight="1" x14ac:dyDescent="0.25">
      <c r="B76" s="41" t="s">
        <v>138</v>
      </c>
      <c r="C76" s="51" t="s">
        <v>139</v>
      </c>
      <c r="D76" s="96"/>
      <c r="E76" s="4">
        <f>+SUM(E77:E81)</f>
        <v>0</v>
      </c>
      <c r="F76" s="4">
        <f t="shared" ref="F76:K76" si="44">+SUM(F77:F81)</f>
        <v>0</v>
      </c>
      <c r="G76" s="4">
        <f t="shared" si="44"/>
        <v>0</v>
      </c>
      <c r="H76" s="4">
        <f t="shared" si="44"/>
        <v>0</v>
      </c>
      <c r="I76" s="4">
        <f t="shared" si="44"/>
        <v>0</v>
      </c>
      <c r="J76" s="4">
        <f t="shared" si="44"/>
        <v>0</v>
      </c>
      <c r="K76" s="4">
        <f t="shared" si="44"/>
        <v>0</v>
      </c>
      <c r="L76" s="42"/>
      <c r="M76" s="42"/>
      <c r="N76" s="42"/>
      <c r="O76" s="42"/>
    </row>
    <row r="77" spans="2:15" ht="15" customHeight="1" x14ac:dyDescent="0.25">
      <c r="B77" s="19" t="s">
        <v>140</v>
      </c>
      <c r="C77" s="52" t="s">
        <v>141</v>
      </c>
      <c r="D77" s="96"/>
      <c r="E77" s="4">
        <v>0</v>
      </c>
      <c r="F77" s="4">
        <v>0</v>
      </c>
      <c r="G77" s="43">
        <v>0</v>
      </c>
      <c r="H77" s="4">
        <v>0</v>
      </c>
      <c r="I77" s="4">
        <f t="shared" ref="I77:I82" si="45">K77+(H77-J77)*0.7</f>
        <v>0</v>
      </c>
      <c r="J77" s="4">
        <v>0</v>
      </c>
      <c r="K77" s="4">
        <v>0</v>
      </c>
      <c r="L77" s="42" t="str">
        <f t="shared" ref="L77:M83" si="46">+IFERROR(H77/E77,"")</f>
        <v/>
      </c>
      <c r="M77" s="42" t="str">
        <f t="shared" si="46"/>
        <v/>
      </c>
      <c r="N77" s="42" t="str">
        <f t="shared" ref="N77:O83" si="47">+IFERROR(J77/E77,"")</f>
        <v/>
      </c>
      <c r="O77" s="42" t="str">
        <f t="shared" si="47"/>
        <v/>
      </c>
    </row>
    <row r="78" spans="2:15" ht="15" customHeight="1" x14ac:dyDescent="0.25">
      <c r="B78" s="19" t="s">
        <v>142</v>
      </c>
      <c r="C78" s="52" t="s">
        <v>143</v>
      </c>
      <c r="D78" s="96"/>
      <c r="E78" s="4">
        <v>0</v>
      </c>
      <c r="F78" s="4">
        <v>0</v>
      </c>
      <c r="G78" s="43">
        <v>0</v>
      </c>
      <c r="H78" s="4">
        <v>0</v>
      </c>
      <c r="I78" s="4">
        <f t="shared" si="45"/>
        <v>0</v>
      </c>
      <c r="J78" s="4">
        <v>0</v>
      </c>
      <c r="K78" s="4">
        <v>0</v>
      </c>
      <c r="L78" s="42" t="str">
        <f t="shared" si="46"/>
        <v/>
      </c>
      <c r="M78" s="42" t="str">
        <f t="shared" si="46"/>
        <v/>
      </c>
      <c r="N78" s="42" t="str">
        <f t="shared" si="47"/>
        <v/>
      </c>
      <c r="O78" s="42" t="str">
        <f t="shared" si="47"/>
        <v/>
      </c>
    </row>
    <row r="79" spans="2:15" ht="15" customHeight="1" x14ac:dyDescent="0.25">
      <c r="B79" s="19" t="s">
        <v>144</v>
      </c>
      <c r="C79" s="52" t="s">
        <v>145</v>
      </c>
      <c r="D79" s="96"/>
      <c r="E79" s="4">
        <v>0</v>
      </c>
      <c r="F79" s="4">
        <v>0</v>
      </c>
      <c r="G79" s="43">
        <v>0</v>
      </c>
      <c r="H79" s="4">
        <v>0</v>
      </c>
      <c r="I79" s="4">
        <f t="shared" si="45"/>
        <v>0</v>
      </c>
      <c r="J79" s="4">
        <v>0</v>
      </c>
      <c r="K79" s="4">
        <v>0</v>
      </c>
      <c r="L79" s="42" t="str">
        <f t="shared" si="46"/>
        <v/>
      </c>
      <c r="M79" s="42" t="str">
        <f t="shared" si="46"/>
        <v/>
      </c>
      <c r="N79" s="42" t="str">
        <f t="shared" si="47"/>
        <v/>
      </c>
      <c r="O79" s="42" t="str">
        <f t="shared" si="47"/>
        <v/>
      </c>
    </row>
    <row r="80" spans="2:15" ht="15" customHeight="1" x14ac:dyDescent="0.25">
      <c r="B80" s="19" t="s">
        <v>146</v>
      </c>
      <c r="C80" s="52" t="s">
        <v>147</v>
      </c>
      <c r="D80" s="96"/>
      <c r="E80" s="4">
        <v>0</v>
      </c>
      <c r="F80" s="4">
        <v>0</v>
      </c>
      <c r="G80" s="43">
        <v>0</v>
      </c>
      <c r="H80" s="4">
        <v>0</v>
      </c>
      <c r="I80" s="4">
        <f t="shared" si="45"/>
        <v>0</v>
      </c>
      <c r="J80" s="4">
        <v>0</v>
      </c>
      <c r="K80" s="4">
        <v>0</v>
      </c>
      <c r="L80" s="42" t="str">
        <f t="shared" si="46"/>
        <v/>
      </c>
      <c r="M80" s="42" t="str">
        <f t="shared" si="46"/>
        <v/>
      </c>
      <c r="N80" s="42" t="str">
        <f t="shared" si="47"/>
        <v/>
      </c>
      <c r="O80" s="42" t="str">
        <f t="shared" si="47"/>
        <v/>
      </c>
    </row>
    <row r="81" spans="2:15" ht="27" x14ac:dyDescent="0.25">
      <c r="B81" s="19" t="s">
        <v>148</v>
      </c>
      <c r="C81" s="52" t="s">
        <v>149</v>
      </c>
      <c r="D81" s="96"/>
      <c r="E81" s="4">
        <v>0</v>
      </c>
      <c r="F81" s="4">
        <v>0</v>
      </c>
      <c r="G81" s="43">
        <v>0</v>
      </c>
      <c r="H81" s="4">
        <v>0</v>
      </c>
      <c r="I81" s="4">
        <f t="shared" si="45"/>
        <v>0</v>
      </c>
      <c r="J81" s="4">
        <v>0</v>
      </c>
      <c r="K81" s="4">
        <v>0</v>
      </c>
      <c r="L81" s="42" t="str">
        <f t="shared" si="46"/>
        <v/>
      </c>
      <c r="M81" s="42" t="str">
        <f t="shared" si="46"/>
        <v/>
      </c>
      <c r="N81" s="42" t="str">
        <f t="shared" si="47"/>
        <v/>
      </c>
      <c r="O81" s="42" t="str">
        <f t="shared" si="47"/>
        <v/>
      </c>
    </row>
    <row r="82" spans="2:15" ht="15" customHeight="1" x14ac:dyDescent="0.25">
      <c r="B82" s="41" t="s">
        <v>150</v>
      </c>
      <c r="C82" s="3" t="s">
        <v>151</v>
      </c>
      <c r="D82" s="96"/>
      <c r="E82" s="4">
        <v>0</v>
      </c>
      <c r="F82" s="4">
        <v>0</v>
      </c>
      <c r="G82" s="43">
        <v>0</v>
      </c>
      <c r="H82" s="4">
        <v>0</v>
      </c>
      <c r="I82" s="4">
        <f t="shared" si="45"/>
        <v>0</v>
      </c>
      <c r="J82" s="4">
        <v>0</v>
      </c>
      <c r="K82" s="4">
        <v>0</v>
      </c>
      <c r="L82" s="42" t="str">
        <f t="shared" si="46"/>
        <v/>
      </c>
      <c r="M82" s="42" t="str">
        <f t="shared" si="46"/>
        <v/>
      </c>
      <c r="N82" s="42" t="str">
        <f t="shared" si="47"/>
        <v/>
      </c>
      <c r="O82" s="42" t="str">
        <f t="shared" si="47"/>
        <v/>
      </c>
    </row>
    <row r="83" spans="2:15" s="18" customFormat="1" ht="17.100000000000001" customHeight="1" x14ac:dyDescent="0.25">
      <c r="B83" s="61" t="s">
        <v>154</v>
      </c>
      <c r="C83" s="66" t="s">
        <v>155</v>
      </c>
      <c r="D83" s="95"/>
      <c r="E83" s="4">
        <v>0</v>
      </c>
      <c r="F83" s="4">
        <v>0</v>
      </c>
      <c r="G83" s="43">
        <v>52</v>
      </c>
      <c r="H83" s="4">
        <v>37496.87818</v>
      </c>
      <c r="I83" s="4">
        <f>K83+(H83-J83)*0.7</f>
        <v>26263.637149999999</v>
      </c>
      <c r="J83" s="4">
        <v>2747.4719799999998</v>
      </c>
      <c r="K83" s="4">
        <v>1939.0528100000004</v>
      </c>
      <c r="L83" s="40" t="str">
        <f t="shared" si="46"/>
        <v/>
      </c>
      <c r="M83" s="40" t="str">
        <f t="shared" si="46"/>
        <v/>
      </c>
      <c r="N83" s="40" t="str">
        <f t="shared" si="47"/>
        <v/>
      </c>
      <c r="O83" s="40" t="str">
        <f t="shared" si="47"/>
        <v/>
      </c>
    </row>
    <row r="84" spans="2:15" s="55" customFormat="1" ht="20.100000000000001" customHeight="1" x14ac:dyDescent="0.25">
      <c r="B84" s="60" t="s">
        <v>110</v>
      </c>
      <c r="C84" s="53"/>
      <c r="D84" s="54"/>
      <c r="E84" s="11">
        <f t="shared" ref="E84:K84" si="48">SUM(E85:E89)</f>
        <v>79024.181300000011</v>
      </c>
      <c r="F84" s="11">
        <f t="shared" si="48"/>
        <v>56892.311193000009</v>
      </c>
      <c r="G84" s="11">
        <f t="shared" si="48"/>
        <v>8268</v>
      </c>
      <c r="H84" s="11">
        <f t="shared" si="48"/>
        <v>89677.303000000014</v>
      </c>
      <c r="I84" s="11">
        <f t="shared" si="48"/>
        <v>64420.361598000018</v>
      </c>
      <c r="J84" s="11">
        <f t="shared" si="48"/>
        <v>31514.242259999999</v>
      </c>
      <c r="K84" s="11">
        <f t="shared" si="48"/>
        <v>23706.21908000001</v>
      </c>
      <c r="L84" s="38">
        <f>+H84/E84</f>
        <v>1.1348083779515221</v>
      </c>
      <c r="M84" s="38">
        <f>+I84/F84</f>
        <v>1.1323210508967028</v>
      </c>
      <c r="N84" s="38">
        <f>+J84/E84</f>
        <v>0.39879239166505598</v>
      </c>
      <c r="O84" s="38">
        <f>+K84/F84</f>
        <v>0.41668581540974214</v>
      </c>
    </row>
    <row r="85" spans="2:15" s="13" customFormat="1" ht="15" customHeight="1" x14ac:dyDescent="0.25">
      <c r="B85" s="67" t="s">
        <v>85</v>
      </c>
      <c r="C85" s="68" t="s">
        <v>86</v>
      </c>
      <c r="D85" s="15" t="s">
        <v>5</v>
      </c>
      <c r="E85" s="4">
        <v>31102.85000000002</v>
      </c>
      <c r="F85" s="4">
        <v>22394.051940000012</v>
      </c>
      <c r="G85" s="4">
        <v>1195</v>
      </c>
      <c r="H85" s="4">
        <v>34251.85815</v>
      </c>
      <c r="I85" s="4">
        <f>K85+((H85-J85)*0.7)</f>
        <v>24667.905630000008</v>
      </c>
      <c r="J85" s="4">
        <v>12461.293249999997</v>
      </c>
      <c r="K85" s="4">
        <v>9414.5102000000079</v>
      </c>
      <c r="L85" s="40">
        <f t="shared" ref="L85:L92" si="49">+H85/E85</f>
        <v>1.1012450032714036</v>
      </c>
      <c r="M85" s="40">
        <f t="shared" ref="M85:M92" si="50">+I85/F85</f>
        <v>1.1015382877601736</v>
      </c>
      <c r="N85" s="40">
        <f t="shared" ref="N85:N92" si="51">+J85/E85</f>
        <v>0.40064795509093182</v>
      </c>
      <c r="O85" s="40">
        <f t="shared" ref="O85:O92" si="52">+K85/F85</f>
        <v>0.42040226687086996</v>
      </c>
    </row>
    <row r="86" spans="2:15" s="13" customFormat="1" ht="15" customHeight="1" x14ac:dyDescent="0.25">
      <c r="B86" s="67" t="s">
        <v>87</v>
      </c>
      <c r="C86" s="68" t="s">
        <v>88</v>
      </c>
      <c r="D86" s="15"/>
      <c r="E86" s="4">
        <v>5063.8997499999996</v>
      </c>
      <c r="F86" s="4">
        <v>3646.0078599999993</v>
      </c>
      <c r="G86" s="4">
        <v>174</v>
      </c>
      <c r="H86" s="4">
        <v>5002.5968000000003</v>
      </c>
      <c r="I86" s="4">
        <f t="shared" ref="I86:I89" si="53">K86+((H86-J86)*0.7)</f>
        <v>3603.074118</v>
      </c>
      <c r="J86" s="4">
        <v>1910.1119600000004</v>
      </c>
      <c r="K86" s="4">
        <v>1438.33473</v>
      </c>
      <c r="L86" s="40">
        <f t="shared" si="49"/>
        <v>0.98789412250904074</v>
      </c>
      <c r="M86" s="40">
        <f t="shared" si="50"/>
        <v>0.98822445160609196</v>
      </c>
      <c r="N86" s="40">
        <f t="shared" si="51"/>
        <v>0.37720177221122919</v>
      </c>
      <c r="O86" s="40">
        <f t="shared" si="52"/>
        <v>0.39449578421918169</v>
      </c>
    </row>
    <row r="87" spans="2:15" s="13" customFormat="1" ht="15" customHeight="1" x14ac:dyDescent="0.25">
      <c r="B87" s="67" t="s">
        <v>89</v>
      </c>
      <c r="C87" s="68" t="s">
        <v>90</v>
      </c>
      <c r="D87" s="15"/>
      <c r="E87" s="4">
        <v>8391.6269999999986</v>
      </c>
      <c r="F87" s="4">
        <v>6041.9711799999995</v>
      </c>
      <c r="G87" s="4">
        <v>2065</v>
      </c>
      <c r="H87" s="4">
        <v>14762.279850000001</v>
      </c>
      <c r="I87" s="4">
        <f t="shared" si="53"/>
        <v>10502.985748999999</v>
      </c>
      <c r="J87" s="4">
        <v>3610.354980000001</v>
      </c>
      <c r="K87" s="4">
        <v>2696.6383400000004</v>
      </c>
      <c r="L87" s="40">
        <f t="shared" si="49"/>
        <v>1.7591677811704456</v>
      </c>
      <c r="M87" s="40">
        <f t="shared" si="50"/>
        <v>1.7383376113687454</v>
      </c>
      <c r="N87" s="40">
        <f t="shared" si="51"/>
        <v>0.43023301440829076</v>
      </c>
      <c r="O87" s="40">
        <f t="shared" si="52"/>
        <v>0.44631764364026655</v>
      </c>
    </row>
    <row r="88" spans="2:15" s="13" customFormat="1" ht="15" customHeight="1" x14ac:dyDescent="0.25">
      <c r="B88" s="67" t="s">
        <v>91</v>
      </c>
      <c r="C88" s="68" t="s">
        <v>92</v>
      </c>
      <c r="D88" s="15"/>
      <c r="E88" s="4">
        <v>32073.382899999993</v>
      </c>
      <c r="F88" s="4">
        <v>23087.736618999996</v>
      </c>
      <c r="G88" s="4">
        <v>4738</v>
      </c>
      <c r="H88" s="4">
        <v>33143.629700000012</v>
      </c>
      <c r="I88" s="4">
        <f t="shared" si="53"/>
        <v>23836.690702000007</v>
      </c>
      <c r="J88" s="4">
        <v>12749.470840000002</v>
      </c>
      <c r="K88" s="4">
        <v>9560.7795000000006</v>
      </c>
      <c r="L88" s="40">
        <f t="shared" si="49"/>
        <v>1.0333686908966506</v>
      </c>
      <c r="M88" s="40">
        <f t="shared" si="50"/>
        <v>1.0324394762188884</v>
      </c>
      <c r="N88" s="40">
        <f t="shared" si="51"/>
        <v>0.39750938900804267</v>
      </c>
      <c r="O88" s="40">
        <f t="shared" si="52"/>
        <v>0.41410640019740957</v>
      </c>
    </row>
    <row r="89" spans="2:15" s="13" customFormat="1" ht="15" customHeight="1" x14ac:dyDescent="0.25">
      <c r="B89" s="67" t="s">
        <v>93</v>
      </c>
      <c r="C89" s="68" t="s">
        <v>94</v>
      </c>
      <c r="D89" s="15"/>
      <c r="E89" s="4">
        <v>2392.4216499999998</v>
      </c>
      <c r="F89" s="4">
        <v>1722.543594</v>
      </c>
      <c r="G89" s="4">
        <v>96</v>
      </c>
      <c r="H89" s="4">
        <v>2516.9385000000002</v>
      </c>
      <c r="I89" s="4">
        <f t="shared" si="53"/>
        <v>1809.7053989999999</v>
      </c>
      <c r="J89" s="4">
        <v>783.01123000000007</v>
      </c>
      <c r="K89" s="4">
        <v>595.95631000000014</v>
      </c>
      <c r="L89" s="40">
        <f t="shared" si="49"/>
        <v>1.0520463648203486</v>
      </c>
      <c r="M89" s="40">
        <f t="shared" si="50"/>
        <v>1.0506006380933428</v>
      </c>
      <c r="N89" s="40">
        <f t="shared" si="51"/>
        <v>0.32728813919569744</v>
      </c>
      <c r="O89" s="40">
        <f t="shared" si="52"/>
        <v>0.34597458785707813</v>
      </c>
    </row>
    <row r="90" spans="2:15" s="7" customFormat="1" ht="18.75" customHeight="1" x14ac:dyDescent="0.25">
      <c r="B90" s="60" t="s">
        <v>111</v>
      </c>
      <c r="C90" s="35"/>
      <c r="D90" s="36"/>
      <c r="E90" s="11">
        <f t="shared" ref="E90:K90" si="54">SUM(E91:E92)</f>
        <v>153999.99995999999</v>
      </c>
      <c r="F90" s="11">
        <f t="shared" si="54"/>
        <v>85791.466195341593</v>
      </c>
      <c r="G90" s="11">
        <f t="shared" si="54"/>
        <v>0</v>
      </c>
      <c r="H90" s="11">
        <f t="shared" si="54"/>
        <v>0</v>
      </c>
      <c r="I90" s="11">
        <f t="shared" si="54"/>
        <v>0</v>
      </c>
      <c r="J90" s="11">
        <f t="shared" si="54"/>
        <v>0</v>
      </c>
      <c r="K90" s="11">
        <f t="shared" si="54"/>
        <v>0</v>
      </c>
      <c r="L90" s="38">
        <f>+H90/E90</f>
        <v>0</v>
      </c>
      <c r="M90" s="38">
        <f>+I90/F90</f>
        <v>0</v>
      </c>
      <c r="N90" s="38">
        <f>+J90/E90</f>
        <v>0</v>
      </c>
      <c r="O90" s="38">
        <f>+K90/F90</f>
        <v>0</v>
      </c>
    </row>
    <row r="91" spans="2:15" s="13" customFormat="1" ht="15" customHeight="1" x14ac:dyDescent="0.25">
      <c r="B91" s="67" t="s">
        <v>95</v>
      </c>
      <c r="C91" s="68" t="s">
        <v>96</v>
      </c>
      <c r="D91" s="15" t="s">
        <v>31</v>
      </c>
      <c r="E91" s="4">
        <v>90000</v>
      </c>
      <c r="F91" s="4">
        <v>51377.665883978116</v>
      </c>
      <c r="G91" s="43">
        <v>0</v>
      </c>
      <c r="H91" s="4">
        <v>0</v>
      </c>
      <c r="I91" s="4">
        <v>0</v>
      </c>
      <c r="J91" s="4">
        <v>0</v>
      </c>
      <c r="K91" s="4">
        <v>0</v>
      </c>
      <c r="L91" s="40">
        <f t="shared" si="49"/>
        <v>0</v>
      </c>
      <c r="M91" s="40">
        <f t="shared" si="50"/>
        <v>0</v>
      </c>
      <c r="N91" s="40">
        <f t="shared" si="51"/>
        <v>0</v>
      </c>
      <c r="O91" s="40">
        <f t="shared" si="52"/>
        <v>0</v>
      </c>
    </row>
    <row r="92" spans="2:15" s="13" customFormat="1" ht="15" customHeight="1" x14ac:dyDescent="0.25">
      <c r="B92" s="67" t="s">
        <v>97</v>
      </c>
      <c r="C92" s="68" t="s">
        <v>98</v>
      </c>
      <c r="D92" s="15"/>
      <c r="E92" s="4">
        <v>63999.999959999994</v>
      </c>
      <c r="F92" s="4">
        <v>34413.800311363477</v>
      </c>
      <c r="G92" s="43">
        <v>0</v>
      </c>
      <c r="H92" s="4">
        <v>0</v>
      </c>
      <c r="I92" s="4">
        <v>0</v>
      </c>
      <c r="J92" s="4">
        <v>0</v>
      </c>
      <c r="K92" s="4">
        <v>0</v>
      </c>
      <c r="L92" s="40">
        <f t="shared" si="49"/>
        <v>0</v>
      </c>
      <c r="M92" s="40">
        <f t="shared" si="50"/>
        <v>0</v>
      </c>
      <c r="N92" s="40">
        <f t="shared" si="51"/>
        <v>0</v>
      </c>
      <c r="O92" s="40">
        <f t="shared" si="52"/>
        <v>0</v>
      </c>
    </row>
    <row r="93" spans="2:15" s="83" customFormat="1" ht="15" customHeight="1" x14ac:dyDescent="0.25"/>
    <row r="94" spans="2:15" ht="15" customHeight="1" x14ac:dyDescent="0.25">
      <c r="B94" s="21" t="s">
        <v>174</v>
      </c>
    </row>
    <row r="95" spans="2:15" x14ac:dyDescent="0.25">
      <c r="B95" s="59" t="s">
        <v>135</v>
      </c>
    </row>
    <row r="96" spans="2:15" x14ac:dyDescent="0.25">
      <c r="B96" s="21"/>
    </row>
  </sheetData>
  <mergeCells count="20">
    <mergeCell ref="D63:D64"/>
    <mergeCell ref="D75:D83"/>
    <mergeCell ref="B5:B8"/>
    <mergeCell ref="D58:D60"/>
    <mergeCell ref="G6:G7"/>
    <mergeCell ref="E7:F7"/>
    <mergeCell ref="C5:C8"/>
    <mergeCell ref="D16:D27"/>
    <mergeCell ref="D33:D36"/>
    <mergeCell ref="D39:D40"/>
    <mergeCell ref="D47:D53"/>
    <mergeCell ref="L6:M6"/>
    <mergeCell ref="H7:I7"/>
    <mergeCell ref="J7:K7"/>
    <mergeCell ref="D5:D8"/>
    <mergeCell ref="E5:F5"/>
    <mergeCell ref="J5:K5"/>
    <mergeCell ref="L5:O5"/>
    <mergeCell ref="N6:O6"/>
    <mergeCell ref="G5:I5"/>
  </mergeCells>
  <printOptions horizontalCentered="1"/>
  <pageMargins left="0.35433070866141736" right="0.35433070866141736" top="1.1811023622047245" bottom="0.59055118110236227" header="0.31496062992125984" footer="0.19685039370078741"/>
  <pageSetup paperSize="8" scale="60" orientation="portrait" r:id="rId1"/>
  <headerFooter>
    <oddHeader xml:space="preserve">&amp;L&amp;G
</oddHeader>
  </headerFooter>
  <ignoredErrors>
    <ignoredError sqref="L33:O33 L34:O34 L35:O35 L38:O38 L39:O39 L43:O43 L44:O44 L47:O47 L48:O48 L49:O49 L57:O57 L58:O58 L59:O59 L60:O60 L61:O61 L66:O66 L67:O67 L68:O68 L69:O69 L70:O70 L85:O85 L86:O86 L87:O87 L88:O88 L89:O89 L91:O91 L92:O92" formula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62E5C361E7E4248A70230A7E00D821C" ma:contentTypeVersion="15" ma:contentTypeDescription="Criar um novo documento." ma:contentTypeScope="" ma:versionID="021536fd5fe953a203314d5b413aabd3">
  <xsd:schema xmlns:xsd="http://www.w3.org/2001/XMLSchema" xmlns:xs="http://www.w3.org/2001/XMLSchema" xmlns:p="http://schemas.microsoft.com/office/2006/metadata/properties" xmlns:ns2="0320c702-071d-4011-91cf-0051d6ab68f5" xmlns:ns3="e6ee6660-4776-4585-bb11-ac531f3cff1e" targetNamespace="http://schemas.microsoft.com/office/2006/metadata/properties" ma:root="true" ma:fieldsID="50cecff1bdf8fabc764e630255994e65" ns2:_="" ns3:_="">
    <xsd:import namespace="0320c702-071d-4011-91cf-0051d6ab68f5"/>
    <xsd:import namespace="e6ee6660-4776-4585-bb11-ac531f3cff1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20c702-071d-4011-91cf-0051d6ab68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Etiquetas de Imagem" ma:readOnly="false" ma:fieldId="{5cf76f15-5ced-4ddc-b409-7134ff3c332f}" ma:taxonomyMulti="true" ma:sspId="c7bac931-df5c-491a-b361-d6ab10128a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ee6660-4776-4585-bb11-ac531f3cff1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f892dfb9-79cb-4381-a269-d7604859a1de}" ma:internalName="TaxCatchAll" ma:showField="CatchAllData" ma:web="e6ee6660-4776-4585-bb11-ac531f3cff1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320c702-071d-4011-91cf-0051d6ab68f5">
      <Terms xmlns="http://schemas.microsoft.com/office/infopath/2007/PartnerControls"/>
    </lcf76f155ced4ddcb4097134ff3c332f>
    <TaxCatchAll xmlns="e6ee6660-4776-4585-bb11-ac531f3cff1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304745-18A0-4062-A814-B819BB90D5DF}"/>
</file>

<file path=customXml/itemProps2.xml><?xml version="1.0" encoding="utf-8"?>
<ds:datastoreItem xmlns:ds="http://schemas.openxmlformats.org/officeDocument/2006/customXml" ds:itemID="{AE7104FC-D63A-447D-9B79-EDFE67E21B7F}">
  <ds:schemaRefs>
    <ds:schemaRef ds:uri="6e76675f-25e3-4c63-9f9d-235e5ab3c128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7d5a5130-429c-4711-af93-69e8e8bc1e5f"/>
    <ds:schemaRef ds:uri="a1e06f6a-479d-4b03-a76e-8e660a2ff3e8"/>
  </ds:schemaRefs>
</ds:datastoreItem>
</file>

<file path=customXml/itemProps3.xml><?xml version="1.0" encoding="utf-8"?>
<ds:datastoreItem xmlns:ds="http://schemas.openxmlformats.org/officeDocument/2006/customXml" ds:itemID="{FD7D03FF-74DE-4554-BB55-DB81BE003A3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Quadro Síntese</vt:lpstr>
      <vt:lpstr>'Quadro Síntese'!Área_de_Impressão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Cláudia  Sousa</dc:creator>
  <cp:lastModifiedBy>Ana Paula Silva</cp:lastModifiedBy>
  <cp:lastPrinted>2025-03-18T15:02:56Z</cp:lastPrinted>
  <dcterms:created xsi:type="dcterms:W3CDTF">2024-01-29T13:40:47Z</dcterms:created>
  <dcterms:modified xsi:type="dcterms:W3CDTF">2025-07-10T10:57:20Z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0x010100362E5C361E7E4248A70230A7E00D821C</vt:lpwstr>
  </property>
  <property fmtid="{D5CDD505-2E9C-101B-9397-08002B2CF9AE}" pid="3" name="MediaServiceImageTags">
    <vt:lpwstr/>
  </property>
</Properties>
</file>